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dbe5808349975a1e/25032021-MY FILES FROM DROPBOX/IBD projects/FINANCE SKILLS ΑΡΘΡΑ FB/"/>
    </mc:Choice>
  </mc:AlternateContent>
  <xr:revisionPtr revIDLastSave="10" documentId="8_{4CE3691D-4F67-4EE4-BC88-13031475D5D1}" xr6:coauthVersionLast="47" xr6:coauthVersionMax="47" xr10:uidLastSave="{2C2C60B8-AC46-4D7D-B3EC-ECC1E6D9730C}"/>
  <bookViews>
    <workbookView xWindow="-108" yWindow="-108" windowWidth="23256" windowHeight="12456" xr2:uid="{00000000-000D-0000-FFFF-FFFF00000000}"/>
  </bookViews>
  <sheets>
    <sheet name="simple model" sheetId="1" r:id="rId1"/>
  </sheets>
  <definedNames>
    <definedName name="asd">#REF!</definedName>
    <definedName name="CIQWBGuid" hidden="1">"2cd8126d-26c3-430c-b7fa-a069e3a1fc62"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'simple model'!$B$1:$K$107</definedName>
    <definedName name="Step_1">#REF!</definedName>
    <definedName name="Step_2">#REF!</definedName>
    <definedName name="Step_3">#REF!</definedName>
    <definedName name="Step_4">#REF!</definedName>
    <definedName name="Step_5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E104" i="1" s="1"/>
  <c r="K105" i="1"/>
  <c r="J105" i="1"/>
  <c r="I105" i="1"/>
  <c r="H105" i="1"/>
  <c r="G105" i="1"/>
  <c r="F100" i="1"/>
  <c r="E100" i="1"/>
  <c r="D100" i="1"/>
  <c r="K99" i="1"/>
  <c r="J99" i="1"/>
  <c r="I99" i="1"/>
  <c r="H99" i="1"/>
  <c r="G99" i="1"/>
  <c r="F99" i="1"/>
  <c r="E99" i="1"/>
  <c r="D99" i="1"/>
  <c r="D101" i="1" s="1"/>
  <c r="F93" i="1"/>
  <c r="E93" i="1"/>
  <c r="D93" i="1"/>
  <c r="F92" i="1"/>
  <c r="E92" i="1"/>
  <c r="D92" i="1"/>
  <c r="F91" i="1"/>
  <c r="E91" i="1"/>
  <c r="D91" i="1"/>
  <c r="E83" i="1"/>
  <c r="K79" i="1"/>
  <c r="J79" i="1"/>
  <c r="I79" i="1"/>
  <c r="H79" i="1"/>
  <c r="G79" i="1"/>
  <c r="K78" i="1"/>
  <c r="J78" i="1"/>
  <c r="I78" i="1"/>
  <c r="H78" i="1"/>
  <c r="G78" i="1"/>
  <c r="G80" i="1" s="1"/>
  <c r="J75" i="1"/>
  <c r="F75" i="1"/>
  <c r="K74" i="1"/>
  <c r="K75" i="1" s="1"/>
  <c r="J74" i="1"/>
  <c r="I74" i="1"/>
  <c r="I75" i="1" s="1"/>
  <c r="H74" i="1"/>
  <c r="H75" i="1" s="1"/>
  <c r="G74" i="1"/>
  <c r="G75" i="1" s="1"/>
  <c r="F74" i="1"/>
  <c r="E74" i="1"/>
  <c r="E75" i="1" s="1"/>
  <c r="F69" i="1"/>
  <c r="E69" i="1"/>
  <c r="F63" i="1"/>
  <c r="E63" i="1"/>
  <c r="D63" i="1"/>
  <c r="F62" i="1"/>
  <c r="F78" i="1" s="1"/>
  <c r="F80" i="1" s="1"/>
  <c r="E62" i="1"/>
  <c r="E78" i="1" s="1"/>
  <c r="E80" i="1" s="1"/>
  <c r="D62" i="1"/>
  <c r="F60" i="1"/>
  <c r="E60" i="1"/>
  <c r="D60" i="1"/>
  <c r="F59" i="1"/>
  <c r="E59" i="1"/>
  <c r="D59" i="1"/>
  <c r="F58" i="1"/>
  <c r="E58" i="1"/>
  <c r="D58" i="1"/>
  <c r="G48" i="1"/>
  <c r="H48" i="1" s="1"/>
  <c r="D45" i="1"/>
  <c r="D46" i="1" s="1"/>
  <c r="D40" i="1"/>
  <c r="D86" i="1" s="1"/>
  <c r="D31" i="1"/>
  <c r="D30" i="1"/>
  <c r="F29" i="1"/>
  <c r="E29" i="1"/>
  <c r="D29" i="1"/>
  <c r="F28" i="1"/>
  <c r="E28" i="1"/>
  <c r="D28" i="1"/>
  <c r="F27" i="1"/>
  <c r="E27" i="1"/>
  <c r="D27" i="1"/>
  <c r="F26" i="1"/>
  <c r="E26" i="1"/>
  <c r="F16" i="1"/>
  <c r="E16" i="1"/>
  <c r="D16" i="1"/>
  <c r="K13" i="1"/>
  <c r="J13" i="1"/>
  <c r="I13" i="1"/>
  <c r="H13" i="1"/>
  <c r="G13" i="1"/>
  <c r="K12" i="1"/>
  <c r="J12" i="1"/>
  <c r="I12" i="1"/>
  <c r="H12" i="1"/>
  <c r="G12" i="1"/>
  <c r="F9" i="1"/>
  <c r="E9" i="1"/>
  <c r="E17" i="1" s="1"/>
  <c r="D9" i="1"/>
  <c r="G7" i="1"/>
  <c r="F3" i="1"/>
  <c r="G3" i="1" s="1"/>
  <c r="H3" i="1" s="1"/>
  <c r="I3" i="1" s="1"/>
  <c r="J3" i="1" s="1"/>
  <c r="K3" i="1" s="1"/>
  <c r="F94" i="1" l="1"/>
  <c r="H80" i="1"/>
  <c r="K80" i="1"/>
  <c r="F17" i="1"/>
  <c r="F32" i="1" s="1"/>
  <c r="D94" i="1"/>
  <c r="D95" i="1" s="1"/>
  <c r="E94" i="1"/>
  <c r="E95" i="1" s="1"/>
  <c r="E70" i="1" s="1"/>
  <c r="E106" i="1"/>
  <c r="E31" i="1"/>
  <c r="J80" i="1"/>
  <c r="D17" i="1"/>
  <c r="I80" i="1"/>
  <c r="D20" i="1"/>
  <c r="D49" i="1" s="1"/>
  <c r="D50" i="1" s="1"/>
  <c r="D51" i="1" s="1"/>
  <c r="D53" i="1" s="1"/>
  <c r="D32" i="1"/>
  <c r="D37" i="1"/>
  <c r="D41" i="1" s="1"/>
  <c r="E98" i="1"/>
  <c r="I48" i="1"/>
  <c r="E32" i="1"/>
  <c r="E20" i="1"/>
  <c r="E45" i="1"/>
  <c r="E46" i="1" s="1"/>
  <c r="F104" i="1"/>
  <c r="G39" i="1"/>
  <c r="G91" i="1" s="1"/>
  <c r="H7" i="1"/>
  <c r="G8" i="1"/>
  <c r="F95" i="1" l="1"/>
  <c r="F70" i="1" s="1"/>
  <c r="F20" i="1"/>
  <c r="G38" i="1"/>
  <c r="G92" i="1" s="1"/>
  <c r="G44" i="1"/>
  <c r="H39" i="1"/>
  <c r="H91" i="1" s="1"/>
  <c r="H8" i="1"/>
  <c r="I7" i="1"/>
  <c r="G9" i="1"/>
  <c r="F68" i="1"/>
  <c r="F71" i="1" s="1"/>
  <c r="F82" i="1" s="1"/>
  <c r="E30" i="1"/>
  <c r="E101" i="1"/>
  <c r="F31" i="1"/>
  <c r="F106" i="1"/>
  <c r="E49" i="1"/>
  <c r="E50" i="1" s="1"/>
  <c r="E51" i="1" s="1"/>
  <c r="E68" i="1"/>
  <c r="E71" i="1" s="1"/>
  <c r="E82" i="1" s="1"/>
  <c r="E84" i="1" s="1"/>
  <c r="J48" i="1"/>
  <c r="F49" i="1" l="1"/>
  <c r="F50" i="1" s="1"/>
  <c r="I8" i="1"/>
  <c r="I9" i="1" s="1"/>
  <c r="J7" i="1"/>
  <c r="I39" i="1"/>
  <c r="I91" i="1" s="1"/>
  <c r="G93" i="1"/>
  <c r="G94" i="1" s="1"/>
  <c r="G95" i="1" s="1"/>
  <c r="G70" i="1" s="1"/>
  <c r="F98" i="1"/>
  <c r="E37" i="1"/>
  <c r="H44" i="1"/>
  <c r="H38" i="1"/>
  <c r="H92" i="1" s="1"/>
  <c r="H9" i="1"/>
  <c r="K48" i="1"/>
  <c r="F83" i="1"/>
  <c r="F84" i="1" s="1"/>
  <c r="E40" i="1"/>
  <c r="E86" i="1" s="1"/>
  <c r="G104" i="1"/>
  <c r="F45" i="1"/>
  <c r="F46" i="1" s="1"/>
  <c r="F51" i="1" l="1"/>
  <c r="F40" i="1"/>
  <c r="F86" i="1" s="1"/>
  <c r="G83" i="1"/>
  <c r="F101" i="1"/>
  <c r="F30" i="1"/>
  <c r="J39" i="1"/>
  <c r="J91" i="1" s="1"/>
  <c r="J8" i="1"/>
  <c r="J9" i="1" s="1"/>
  <c r="K7" i="1"/>
  <c r="G107" i="1"/>
  <c r="G15" i="1" s="1"/>
  <c r="G106" i="1"/>
  <c r="I44" i="1"/>
  <c r="I38" i="1"/>
  <c r="I92" i="1" s="1"/>
  <c r="H93" i="1"/>
  <c r="H94" i="1" s="1"/>
  <c r="H95" i="1" s="1"/>
  <c r="H70" i="1" s="1"/>
  <c r="E41" i="1"/>
  <c r="E53" i="1" s="1"/>
  <c r="H104" i="1" l="1"/>
  <c r="G45" i="1"/>
  <c r="G46" i="1" s="1"/>
  <c r="K8" i="1"/>
  <c r="K9" i="1" s="1"/>
  <c r="K39" i="1"/>
  <c r="K91" i="1" s="1"/>
  <c r="I93" i="1"/>
  <c r="I94" i="1" s="1"/>
  <c r="I95" i="1" s="1"/>
  <c r="I70" i="1" s="1"/>
  <c r="J38" i="1"/>
  <c r="J92" i="1" s="1"/>
  <c r="J44" i="1"/>
  <c r="G98" i="1"/>
  <c r="F37" i="1"/>
  <c r="F41" i="1" s="1"/>
  <c r="F53" i="1" s="1"/>
  <c r="H106" i="1" l="1"/>
  <c r="H107" i="1"/>
  <c r="H15" i="1" s="1"/>
  <c r="G100" i="1"/>
  <c r="G14" i="1" s="1"/>
  <c r="J93" i="1"/>
  <c r="J94" i="1" s="1"/>
  <c r="J95" i="1" s="1"/>
  <c r="J70" i="1" s="1"/>
  <c r="K38" i="1"/>
  <c r="K92" i="1" s="1"/>
  <c r="K44" i="1"/>
  <c r="G101" i="1" l="1"/>
  <c r="H98" i="1" s="1"/>
  <c r="I104" i="1"/>
  <c r="H45" i="1"/>
  <c r="H46" i="1" s="1"/>
  <c r="K93" i="1"/>
  <c r="K94" i="1" s="1"/>
  <c r="K95" i="1" s="1"/>
  <c r="K70" i="1" s="1"/>
  <c r="G69" i="1"/>
  <c r="G16" i="1"/>
  <c r="G17" i="1" s="1"/>
  <c r="G37" i="1" l="1"/>
  <c r="H100" i="1"/>
  <c r="H14" i="1" s="1"/>
  <c r="G19" i="1"/>
  <c r="G20" i="1" s="1"/>
  <c r="I107" i="1"/>
  <c r="I15" i="1" s="1"/>
  <c r="I106" i="1"/>
  <c r="H101" i="1" l="1"/>
  <c r="H37" i="1" s="1"/>
  <c r="I98" i="1"/>
  <c r="I45" i="1"/>
  <c r="I46" i="1" s="1"/>
  <c r="J104" i="1"/>
  <c r="G49" i="1"/>
  <c r="G50" i="1" s="1"/>
  <c r="G51" i="1" s="1"/>
  <c r="G68" i="1"/>
  <c r="G71" i="1" s="1"/>
  <c r="G82" i="1" s="1"/>
  <c r="G84" i="1" s="1"/>
  <c r="H69" i="1"/>
  <c r="H16" i="1"/>
  <c r="H17" i="1" s="1"/>
  <c r="H19" i="1" l="1"/>
  <c r="H20" i="1" s="1"/>
  <c r="J107" i="1"/>
  <c r="J15" i="1" s="1"/>
  <c r="J106" i="1"/>
  <c r="H83" i="1"/>
  <c r="G40" i="1"/>
  <c r="G41" i="1" s="1"/>
  <c r="G53" i="1" s="1"/>
  <c r="I100" i="1"/>
  <c r="I14" i="1" s="1"/>
  <c r="I101" i="1" l="1"/>
  <c r="I37" i="1" s="1"/>
  <c r="I69" i="1"/>
  <c r="I16" i="1"/>
  <c r="I17" i="1" s="1"/>
  <c r="G86" i="1"/>
  <c r="H49" i="1"/>
  <c r="H50" i="1" s="1"/>
  <c r="H51" i="1" s="1"/>
  <c r="H68" i="1"/>
  <c r="H71" i="1" s="1"/>
  <c r="H82" i="1" s="1"/>
  <c r="H84" i="1" s="1"/>
  <c r="K104" i="1"/>
  <c r="J45" i="1"/>
  <c r="J46" i="1" s="1"/>
  <c r="J98" i="1" l="1"/>
  <c r="J100" i="1" s="1"/>
  <c r="J14" i="1" s="1"/>
  <c r="K107" i="1"/>
  <c r="K15" i="1" s="1"/>
  <c r="K106" i="1"/>
  <c r="K45" i="1" s="1"/>
  <c r="K46" i="1" s="1"/>
  <c r="H40" i="1"/>
  <c r="H41" i="1" s="1"/>
  <c r="H53" i="1" s="1"/>
  <c r="I83" i="1"/>
  <c r="I19" i="1"/>
  <c r="I20" i="1" s="1"/>
  <c r="H86" i="1" l="1"/>
  <c r="J69" i="1"/>
  <c r="J16" i="1"/>
  <c r="J17" i="1" s="1"/>
  <c r="I68" i="1"/>
  <c r="I71" i="1" s="1"/>
  <c r="I82" i="1" s="1"/>
  <c r="I84" i="1" s="1"/>
  <c r="I49" i="1"/>
  <c r="I50" i="1" s="1"/>
  <c r="I51" i="1" s="1"/>
  <c r="J101" i="1"/>
  <c r="J19" i="1" l="1"/>
  <c r="J20" i="1" s="1"/>
  <c r="K98" i="1"/>
  <c r="J37" i="1"/>
  <c r="J83" i="1"/>
  <c r="I40" i="1"/>
  <c r="I41" i="1" s="1"/>
  <c r="I53" i="1" s="1"/>
  <c r="I86" i="1" l="1"/>
  <c r="J68" i="1"/>
  <c r="J71" i="1" s="1"/>
  <c r="J82" i="1" s="1"/>
  <c r="J84" i="1" s="1"/>
  <c r="J49" i="1"/>
  <c r="J50" i="1" s="1"/>
  <c r="J51" i="1" s="1"/>
  <c r="K100" i="1"/>
  <c r="K14" i="1" s="1"/>
  <c r="K69" i="1" l="1"/>
  <c r="K16" i="1"/>
  <c r="K17" i="1" s="1"/>
  <c r="K101" i="1"/>
  <c r="K37" i="1" s="1"/>
  <c r="J40" i="1"/>
  <c r="J41" i="1" s="1"/>
  <c r="J53" i="1" s="1"/>
  <c r="K83" i="1"/>
  <c r="J86" i="1" l="1"/>
  <c r="K19" i="1"/>
  <c r="K20" i="1" s="1"/>
  <c r="K68" i="1" l="1"/>
  <c r="K71" i="1" s="1"/>
  <c r="K82" i="1" s="1"/>
  <c r="K84" i="1" s="1"/>
  <c r="K49" i="1"/>
  <c r="K50" i="1" s="1"/>
  <c r="K51" i="1" s="1"/>
  <c r="K40" i="1" l="1"/>
  <c r="K41" i="1" s="1"/>
  <c r="K53" i="1" s="1"/>
  <c r="K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Manetas  Konstantinos</author>
  </authors>
  <commentList>
    <comment ref="D8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61"/>
          </rPr>
          <t>Finance Skills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9"/>
            <color rgb="FF000000"/>
            <rFont val="Tahoma"/>
            <family val="2"/>
            <charset val="161"/>
          </rPr>
          <t>Εισάγεται τα ταμειακά διαθέσιμα του έτους</t>
        </r>
      </text>
    </comment>
  </commentList>
</comments>
</file>

<file path=xl/sharedStrings.xml><?xml version="1.0" encoding="utf-8"?>
<sst xmlns="http://schemas.openxmlformats.org/spreadsheetml/2006/main" count="85" uniqueCount="79">
  <si>
    <t>www.financeskills.gr</t>
  </si>
  <si>
    <t>Actual</t>
  </si>
  <si>
    <t>Projections</t>
  </si>
  <si>
    <t>Ημερολογιακό έτος</t>
  </si>
  <si>
    <t>Κατάσταση αποτελεσμάτων</t>
  </si>
  <si>
    <t>Έσοδα</t>
  </si>
  <si>
    <t>Κόστος πωληθέντων</t>
  </si>
  <si>
    <t>Μεικτό περιθώρειο</t>
  </si>
  <si>
    <t>Έξοιδα</t>
  </si>
  <si>
    <t>Λειτουργικά έξοδα</t>
  </si>
  <si>
    <t>Λοιπά έξοδα</t>
  </si>
  <si>
    <t>Αποσβέσεις</t>
  </si>
  <si>
    <t>Τόκοι</t>
  </si>
  <si>
    <t xml:space="preserve">Σύνολο εξόδων </t>
  </si>
  <si>
    <t>Κέρδη προ φόρων</t>
  </si>
  <si>
    <t>Φόροι</t>
  </si>
  <si>
    <t>Καθαρά κέρδη</t>
  </si>
  <si>
    <t>Παραδοχές για την Κατάσταση Αποτελεσμάτων</t>
  </si>
  <si>
    <t>Ρυθμός ανάπτυξης εσόδων (%)</t>
  </si>
  <si>
    <t>Κόστος πωληθέντων(% εσόδων)</t>
  </si>
  <si>
    <t>Λειτουργικά έξοδα  (% εσόδων)</t>
  </si>
  <si>
    <t>Αποσβέσεις (% παγίων αρχής περιόδου)</t>
  </si>
  <si>
    <t xml:space="preserve">Τόκοι (% Δανεισμού αρχής περιόδου) </t>
  </si>
  <si>
    <t>Πραγματικός φορολογικός συντελεστής</t>
  </si>
  <si>
    <t>Ισολογισμός</t>
  </si>
  <si>
    <t>Ενεργητικό</t>
  </si>
  <si>
    <t>Πάγια</t>
  </si>
  <si>
    <t>Αποθέματα</t>
  </si>
  <si>
    <t>Απαιτήσεις</t>
  </si>
  <si>
    <t>Ταμειακά διαθέσιμα</t>
  </si>
  <si>
    <t>Σύνολο Ενεργητικού</t>
  </si>
  <si>
    <t>Υποχρεώσεις</t>
  </si>
  <si>
    <t>Υποχρεώσεις-προμηθευτές</t>
  </si>
  <si>
    <t>Δανεισμός</t>
  </si>
  <si>
    <t>Συνολικές Υποχρεώσεις</t>
  </si>
  <si>
    <t>Ίδια Κεφάλαια</t>
  </si>
  <si>
    <t>Μετοχικό κεφάλαιο</t>
  </si>
  <si>
    <t>Κέρδη εις νέο</t>
  </si>
  <si>
    <t>Συνολικά ίδια κεφάλαια</t>
  </si>
  <si>
    <t xml:space="preserve">Σύνολο Παθητικού </t>
  </si>
  <si>
    <t>Check</t>
  </si>
  <si>
    <t>Παραδοχές για τον Ισολογισμό</t>
  </si>
  <si>
    <t xml:space="preserve">Ισολογισμός </t>
  </si>
  <si>
    <t>Απαιτήσεις (ημέρες)</t>
  </si>
  <si>
    <t>Αποθέματα (ημέρες)</t>
  </si>
  <si>
    <t>Υποχρεώσεις-προμηθευτές (ημέρες)</t>
  </si>
  <si>
    <t>CAPEX</t>
  </si>
  <si>
    <t xml:space="preserve">Δανεισμός (αύξηση / (μείωση) </t>
  </si>
  <si>
    <t xml:space="preserve">Ίδια Κεφάλαια (αύξηση / (μείωση) </t>
  </si>
  <si>
    <t>Κατάσταση Cash Flow</t>
  </si>
  <si>
    <t>Λειτουργικό Cash Flow</t>
  </si>
  <si>
    <t>Καθαρά Κέρδη</t>
  </si>
  <si>
    <t>Πλεόν:Αποσβέσεις</t>
  </si>
  <si>
    <t>Μειον: Μεταβολές στο κεφάλαιο κίνησης</t>
  </si>
  <si>
    <t>Cash από λειτουργικές δραστηριότητες</t>
  </si>
  <si>
    <t xml:space="preserve"> Cash Flow από επενδυτικές δραστηριότητες</t>
  </si>
  <si>
    <t>Επενδύσεις σε CAPEX</t>
  </si>
  <si>
    <t>Cash από επενδυτικές δραστηριότητες</t>
  </si>
  <si>
    <t>Cash Flow από χρηματοοικονομικές δραστηριότητες</t>
  </si>
  <si>
    <t>Νέος δανεισμός/ (αποπληρωμές δανεισμού)</t>
  </si>
  <si>
    <t xml:space="preserve">Αύξηση/ (μείωση) μετοχικού κεφαλαίου </t>
  </si>
  <si>
    <t>Cash from Financing</t>
  </si>
  <si>
    <t xml:space="preserve">Καθαρή αύξηση (μείωση) ταμειακών διαθεσίμων </t>
  </si>
  <si>
    <t>Ταμειακά διαθέσιμα αρχής</t>
  </si>
  <si>
    <t xml:space="preserve">Ταμειακά διαθέσιμα τέλους </t>
  </si>
  <si>
    <t>Υπολογισμοί</t>
  </si>
  <si>
    <t>Κεφάλαιο κίνησης</t>
  </si>
  <si>
    <t xml:space="preserve">Απαιτήσεις </t>
  </si>
  <si>
    <t>Καθαρό κεφάλαιο κίνησης</t>
  </si>
  <si>
    <t>Μεταβολή στο καθαρό κεφάλαιο κίνησης</t>
  </si>
  <si>
    <t>Πάγια αρχής περιόδου</t>
  </si>
  <si>
    <t>Πλεόν:CAPEX</t>
  </si>
  <si>
    <t>Μείον: αποσβέσεις</t>
  </si>
  <si>
    <t>Πάγια τέλους  περιόδου</t>
  </si>
  <si>
    <t>Δανειασμός-τόκοι</t>
  </si>
  <si>
    <t>Υπόλοιπα δανεισμού αρχής περιόδους</t>
  </si>
  <si>
    <t>Αυξήσεις/(αποπληρωμές)</t>
  </si>
  <si>
    <t>Υπόλοιπα δανεισμού τέλους περιόδου</t>
  </si>
  <si>
    <t>Τόκοι χρεωστικοί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</si>
</sst>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-* #,##0.00\ _€_-;\-* #,##0.00\ _€_-;_-* &quot;-&quot;??\ _€_-;_-@_-"/>
    <numFmt numFmtId="166" formatCode="_-* #,##0_-;\(#,##0\)_-;_-* &quot;-&quot;_-;_-@_-"/>
    <numFmt numFmtId="170" formatCode="_(* #,##0_);_(* \(#,##0\);_(* &quot;-&quot;??_);_(@_)"/>
    <numFmt numFmtId="171" formatCode="0.0%"/>
    <numFmt numFmtId="172" formatCode="_-* #,##0_-;\-* #,##0_-;_-* &quot;-&quot;??_-;_-@_-"/>
    <numFmt numFmtId="173" formatCode="0.0000_ ;\-0.0000\ "/>
    <numFmt numFmtId="174" formatCode="0.000"/>
    <numFmt numFmtId="175" formatCode="0.0"/>
    <numFmt numFmtId="176" formatCode="0\A\c\t\.;[Red]0\ι\σ\τ"/>
    <numFmt numFmtId="179" formatCode="0\P\r\o\j\.;[Red]0\ι\σ\τ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u val="singleAccounting"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FF"/>
      <name val="Calibri"/>
      <family val="2"/>
      <charset val="161"/>
      <scheme val="minor"/>
    </font>
    <font>
      <sz val="12"/>
      <color rgb="FF0000FF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i/>
      <sz val="12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u/>
      <sz val="13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6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166" fontId="6" fillId="0" borderId="0" xfId="2" applyNumberFormat="1" applyFont="1"/>
    <xf numFmtId="166" fontId="7" fillId="0" borderId="0" xfId="2" applyNumberFormat="1" applyFont="1" applyFill="1" applyAlignment="1">
      <alignment horizontal="center"/>
    </xf>
    <xf numFmtId="166" fontId="6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right"/>
    </xf>
    <xf numFmtId="0" fontId="1" fillId="0" borderId="0" xfId="4"/>
    <xf numFmtId="166" fontId="11" fillId="0" borderId="0" xfId="2" applyNumberFormat="1" applyFont="1"/>
    <xf numFmtId="166" fontId="11" fillId="0" borderId="0" xfId="2" applyNumberFormat="1" applyFont="1" applyAlignment="1">
      <alignment horizontal="center"/>
    </xf>
    <xf numFmtId="166" fontId="12" fillId="2" borderId="0" xfId="2" applyNumberFormat="1" applyFont="1" applyFill="1"/>
    <xf numFmtId="166" fontId="11" fillId="0" borderId="0" xfId="2" applyNumberFormat="1" applyFont="1" applyFill="1"/>
    <xf numFmtId="166" fontId="6" fillId="0" borderId="0" xfId="2" applyNumberFormat="1" applyFont="1" applyBorder="1"/>
    <xf numFmtId="166" fontId="6" fillId="0" borderId="0" xfId="2" applyNumberFormat="1" applyFont="1" applyBorder="1" applyAlignment="1">
      <alignment horizontal="center"/>
    </xf>
    <xf numFmtId="166" fontId="13" fillId="2" borderId="0" xfId="2" applyNumberFormat="1" applyFont="1" applyFill="1" applyBorder="1"/>
    <xf numFmtId="170" fontId="6" fillId="0" borderId="0" xfId="2" applyNumberFormat="1" applyFont="1" applyFill="1" applyBorder="1"/>
    <xf numFmtId="166" fontId="11" fillId="0" borderId="1" xfId="2" applyNumberFormat="1" applyFont="1" applyBorder="1"/>
    <xf numFmtId="166" fontId="11" fillId="0" borderId="1" xfId="2" applyNumberFormat="1" applyFont="1" applyBorder="1" applyAlignment="1">
      <alignment horizontal="center"/>
    </xf>
    <xf numFmtId="166" fontId="14" fillId="2" borderId="1" xfId="2" applyNumberFormat="1" applyFont="1" applyFill="1" applyBorder="1"/>
    <xf numFmtId="166" fontId="14" fillId="0" borderId="1" xfId="2" applyNumberFormat="1" applyFont="1" applyBorder="1"/>
    <xf numFmtId="166" fontId="11" fillId="0" borderId="0" xfId="2" applyNumberFormat="1" applyFont="1" applyBorder="1"/>
    <xf numFmtId="166" fontId="11" fillId="0" borderId="0" xfId="2" applyNumberFormat="1" applyFont="1" applyBorder="1" applyAlignment="1">
      <alignment horizontal="center"/>
    </xf>
    <xf numFmtId="9" fontId="15" fillId="2" borderId="0" xfId="5" applyFont="1" applyFill="1" applyBorder="1"/>
    <xf numFmtId="9" fontId="15" fillId="0" borderId="0" xfId="5" applyFont="1" applyBorder="1"/>
    <xf numFmtId="166" fontId="12" fillId="2" borderId="0" xfId="2" applyNumberFormat="1" applyFont="1" applyFill="1" applyBorder="1"/>
    <xf numFmtId="166" fontId="14" fillId="0" borderId="0" xfId="2" applyNumberFormat="1" applyFont="1" applyBorder="1"/>
    <xf numFmtId="166" fontId="13" fillId="2" borderId="0" xfId="2" applyNumberFormat="1" applyFont="1" applyFill="1"/>
    <xf numFmtId="166" fontId="6" fillId="0" borderId="0" xfId="2" applyNumberFormat="1" applyFont="1" applyFill="1"/>
    <xf numFmtId="166" fontId="6" fillId="0" borderId="2" xfId="2" applyNumberFormat="1" applyFont="1" applyBorder="1"/>
    <xf numFmtId="166" fontId="6" fillId="0" borderId="2" xfId="2" applyNumberFormat="1" applyFont="1" applyBorder="1" applyAlignment="1">
      <alignment horizontal="center"/>
    </xf>
    <xf numFmtId="166" fontId="13" fillId="2" borderId="2" xfId="2" applyNumberFormat="1" applyFont="1" applyFill="1" applyBorder="1"/>
    <xf numFmtId="166" fontId="3" fillId="0" borderId="2" xfId="2" applyNumberFormat="1" applyFont="1" applyBorder="1"/>
    <xf numFmtId="166" fontId="14" fillId="2" borderId="0" xfId="2" applyNumberFormat="1" applyFont="1" applyFill="1" applyBorder="1"/>
    <xf numFmtId="170" fontId="6" fillId="0" borderId="0" xfId="2" applyNumberFormat="1" applyFont="1" applyFill="1"/>
    <xf numFmtId="166" fontId="11" fillId="0" borderId="3" xfId="2" applyNumberFormat="1" applyFont="1" applyBorder="1"/>
    <xf numFmtId="166" fontId="11" fillId="0" borderId="3" xfId="2" applyNumberFormat="1" applyFont="1" applyBorder="1" applyAlignment="1">
      <alignment horizontal="center"/>
    </xf>
    <xf numFmtId="166" fontId="14" fillId="2" borderId="3" xfId="2" applyNumberFormat="1" applyFont="1" applyFill="1" applyBorder="1"/>
    <xf numFmtId="166" fontId="14" fillId="0" borderId="3" xfId="2" applyNumberFormat="1" applyFont="1" applyBorder="1"/>
    <xf numFmtId="166" fontId="6" fillId="0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6" fontId="6" fillId="0" borderId="0" xfId="2" applyNumberFormat="1" applyFont="1" applyFill="1" applyBorder="1"/>
    <xf numFmtId="166" fontId="14" fillId="2" borderId="0" xfId="2" applyNumberFormat="1" applyFont="1" applyFill="1"/>
    <xf numFmtId="171" fontId="3" fillId="2" borderId="0" xfId="6" applyNumberFormat="1" applyFont="1" applyFill="1"/>
    <xf numFmtId="171" fontId="13" fillId="0" borderId="0" xfId="6" applyNumberFormat="1" applyFont="1" applyFill="1"/>
    <xf numFmtId="171" fontId="3" fillId="2" borderId="0" xfId="6" applyNumberFormat="1" applyFont="1" applyFill="1" applyBorder="1"/>
    <xf numFmtId="171" fontId="13" fillId="0" borderId="0" xfId="6" applyNumberFormat="1" applyFont="1" applyFill="1" applyBorder="1"/>
    <xf numFmtId="166" fontId="3" fillId="2" borderId="0" xfId="2" applyNumberFormat="1" applyFont="1" applyFill="1" applyBorder="1"/>
    <xf numFmtId="166" fontId="13" fillId="0" borderId="0" xfId="2" applyNumberFormat="1" applyFont="1" applyFill="1" applyBorder="1"/>
    <xf numFmtId="166" fontId="10" fillId="0" borderId="0" xfId="2" applyNumberFormat="1" applyFont="1" applyBorder="1" applyAlignment="1">
      <alignment horizontal="center"/>
    </xf>
    <xf numFmtId="171" fontId="3" fillId="0" borderId="0" xfId="6" applyNumberFormat="1" applyFont="1" applyFill="1" applyBorder="1"/>
    <xf numFmtId="166" fontId="13" fillId="0" borderId="0" xfId="2" applyNumberFormat="1" applyFont="1"/>
    <xf numFmtId="166" fontId="3" fillId="2" borderId="0" xfId="2" applyNumberFormat="1" applyFont="1" applyFill="1"/>
    <xf numFmtId="172" fontId="6" fillId="0" borderId="0" xfId="2" applyNumberFormat="1" applyFont="1"/>
    <xf numFmtId="166" fontId="6" fillId="2" borderId="0" xfId="2" applyNumberFormat="1" applyFont="1" applyFill="1"/>
    <xf numFmtId="166" fontId="3" fillId="0" borderId="0" xfId="2" applyNumberFormat="1" applyFont="1"/>
    <xf numFmtId="166" fontId="11" fillId="0" borderId="4" xfId="2" applyNumberFormat="1" applyFont="1" applyBorder="1"/>
    <xf numFmtId="166" fontId="11" fillId="0" borderId="4" xfId="2" applyNumberFormat="1" applyFont="1" applyBorder="1" applyAlignment="1">
      <alignment horizontal="center"/>
    </xf>
    <xf numFmtId="166" fontId="14" fillId="2" borderId="4" xfId="2" applyNumberFormat="1" applyFont="1" applyFill="1" applyBorder="1"/>
    <xf numFmtId="166" fontId="14" fillId="0" borderId="4" xfId="2" applyNumberFormat="1" applyFont="1" applyBorder="1"/>
    <xf numFmtId="166" fontId="16" fillId="0" borderId="0" xfId="2" applyNumberFormat="1" applyFont="1" applyAlignment="1">
      <alignment horizontal="right"/>
    </xf>
    <xf numFmtId="173" fontId="10" fillId="0" borderId="0" xfId="2" applyNumberFormat="1" applyFont="1" applyAlignment="1">
      <alignment horizontal="center"/>
    </xf>
    <xf numFmtId="164" fontId="10" fillId="0" borderId="0" xfId="1" applyFont="1"/>
    <xf numFmtId="166" fontId="10" fillId="0" borderId="0" xfId="2" applyNumberFormat="1" applyFont="1"/>
    <xf numFmtId="174" fontId="10" fillId="0" borderId="0" xfId="2" applyNumberFormat="1" applyFont="1"/>
    <xf numFmtId="4" fontId="1" fillId="0" borderId="0" xfId="4" applyNumberFormat="1"/>
    <xf numFmtId="9" fontId="13" fillId="0" borderId="0" xfId="6" applyFont="1" applyFill="1" applyAlignment="1">
      <alignment horizontal="center"/>
    </xf>
    <xf numFmtId="166" fontId="13" fillId="0" borderId="0" xfId="2" applyNumberFormat="1" applyFont="1" applyFill="1"/>
    <xf numFmtId="173" fontId="10" fillId="0" borderId="0" xfId="2" applyNumberFormat="1" applyFont="1"/>
    <xf numFmtId="166" fontId="6" fillId="0" borderId="1" xfId="2" applyNumberFormat="1" applyFont="1" applyBorder="1" applyAlignment="1">
      <alignment horizontal="center"/>
    </xf>
    <xf numFmtId="166" fontId="3" fillId="0" borderId="0" xfId="2" applyNumberFormat="1" applyFont="1" applyBorder="1"/>
    <xf numFmtId="166" fontId="17" fillId="3" borderId="1" xfId="2" applyNumberFormat="1" applyFont="1" applyFill="1" applyBorder="1"/>
    <xf numFmtId="166" fontId="12" fillId="0" borderId="0" xfId="2" applyNumberFormat="1" applyFont="1" applyBorder="1"/>
    <xf numFmtId="175" fontId="10" fillId="2" borderId="0" xfId="2" applyNumberFormat="1" applyFont="1" applyFill="1"/>
    <xf numFmtId="175" fontId="10" fillId="0" borderId="0" xfId="2" applyNumberFormat="1" applyFont="1"/>
    <xf numFmtId="166" fontId="6" fillId="0" borderId="1" xfId="2" applyNumberFormat="1" applyFont="1" applyBorder="1"/>
    <xf numFmtId="166" fontId="3" fillId="2" borderId="1" xfId="2" applyNumberFormat="1" applyFont="1" applyFill="1" applyBorder="1"/>
    <xf numFmtId="166" fontId="3" fillId="0" borderId="1" xfId="2" applyNumberFormat="1" applyFont="1" applyBorder="1"/>
    <xf numFmtId="166" fontId="6" fillId="0" borderId="0" xfId="2" applyNumberFormat="1" applyFont="1" applyAlignment="1">
      <alignment horizontal="left" indent="1"/>
    </xf>
    <xf numFmtId="170" fontId="6" fillId="0" borderId="0" xfId="2" applyNumberFormat="1" applyFont="1"/>
    <xf numFmtId="37" fontId="7" fillId="4" borderId="0" xfId="4" applyNumberFormat="1" applyFont="1" applyFill="1" applyAlignment="1">
      <alignment vertical="center"/>
    </xf>
    <xf numFmtId="166" fontId="11" fillId="0" borderId="2" xfId="2" applyNumberFormat="1" applyFont="1" applyBorder="1"/>
    <xf numFmtId="166" fontId="20" fillId="0" borderId="0" xfId="3" applyNumberFormat="1" applyFont="1" applyFill="1" applyAlignment="1">
      <alignment vertical="center"/>
    </xf>
    <xf numFmtId="166" fontId="5" fillId="0" borderId="0" xfId="2" applyNumberFormat="1" applyFont="1" applyAlignment="1">
      <alignment horizontal="center"/>
    </xf>
    <xf numFmtId="176" fontId="9" fillId="0" borderId="0" xfId="0" applyNumberFormat="1" applyFont="1"/>
    <xf numFmtId="179" fontId="9" fillId="0" borderId="0" xfId="0" applyNumberFormat="1" applyFont="1"/>
  </cellXfs>
  <cellStyles count="7">
    <cellStyle name="Comma" xfId="1" builtinId="3"/>
    <cellStyle name="Comma 2 2" xfId="2" xr:uid="{00000000-0005-0000-0000-000001000000}"/>
    <cellStyle name="Hyperlink" xfId="3" builtinId="8"/>
    <cellStyle name="Normal" xfId="0" builtinId="0"/>
    <cellStyle name="Normal 2 2" xfId="4" xr:uid="{00000000-0005-0000-0000-000004000000}"/>
    <cellStyle name="Percent 2 2" xfId="6" xr:uid="{00000000-0005-0000-0000-000005000000}"/>
    <cellStyle name="Percent 4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80682</xdr:colOff>
      <xdr:row>0</xdr:row>
      <xdr:rowOff>564776</xdr:rowOff>
    </xdr:from>
    <xdr:to>
      <xdr:col>1</xdr:col>
      <xdr:colOff>1683989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CC03D-9F0D-8A68-452D-BE7469B93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188" y="564776"/>
          <a:ext cx="1603307" cy="44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eskills.g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8"/>
  <sheetViews>
    <sheetView tabSelected="1" zoomScale="85" zoomScaleNormal="85" workbookViewId="0">
      <selection activeCell="M6" sqref="M6"/>
    </sheetView>
  </sheetViews>
  <sheetFormatPr defaultColWidth="9.109375" defaultRowHeight="15.6" x14ac:dyDescent="0.3"/>
  <cols>
    <col min="1" max="1" width="1.77734375" style="3" customWidth="1"/>
    <col min="2" max="2" width="52.33203125" style="3" bestFit="1" customWidth="1"/>
    <col min="3" max="3" width="3.77734375" style="5" customWidth="1"/>
    <col min="4" max="5" width="14.109375" style="3" customWidth="1"/>
    <col min="6" max="6" width="14.109375" style="3" bestFit="1" customWidth="1"/>
    <col min="7" max="7" width="12.77734375" style="3" customWidth="1"/>
    <col min="8" max="8" width="11.77734375" style="3" customWidth="1"/>
    <col min="9" max="9" width="13.21875" style="3" customWidth="1"/>
    <col min="10" max="10" width="12.88671875" style="3" customWidth="1"/>
    <col min="11" max="11" width="12.109375" style="3" customWidth="1"/>
    <col min="12" max="14" width="9.109375" style="3"/>
    <col min="15" max="15" width="10.33203125" style="3" bestFit="1" customWidth="1"/>
    <col min="16" max="18" width="9.6640625" style="3" bestFit="1" customWidth="1"/>
    <col min="19" max="16384" width="9.109375" style="3"/>
  </cols>
  <sheetData>
    <row r="1" spans="1:18" ht="45.75" customHeight="1" x14ac:dyDescent="0.3">
      <c r="A1" s="1"/>
      <c r="B1" s="81" t="s">
        <v>0</v>
      </c>
      <c r="C1" s="2"/>
    </row>
    <row r="2" spans="1:18" ht="33.6" customHeight="1" x14ac:dyDescent="0.45">
      <c r="A2" s="1"/>
      <c r="B2" s="81"/>
      <c r="C2" s="2"/>
      <c r="D2" s="82" t="s">
        <v>1</v>
      </c>
      <c r="G2" s="80" t="s">
        <v>2</v>
      </c>
      <c r="H2" s="28"/>
      <c r="I2" s="28"/>
      <c r="J2" s="28"/>
      <c r="K2" s="28"/>
    </row>
    <row r="3" spans="1:18" ht="21" customHeight="1" x14ac:dyDescent="0.35">
      <c r="A3" s="1"/>
      <c r="B3" s="3" t="s">
        <v>3</v>
      </c>
      <c r="C3" s="4"/>
      <c r="D3" s="83">
        <v>2018</v>
      </c>
      <c r="E3" s="83">
        <v>2019</v>
      </c>
      <c r="F3" s="83">
        <f>E3+1</f>
        <v>2020</v>
      </c>
      <c r="G3" s="84">
        <f>+F3+1</f>
        <v>2021</v>
      </c>
      <c r="H3" s="84">
        <f>+G3+1</f>
        <v>2022</v>
      </c>
      <c r="I3" s="84">
        <f t="shared" ref="I3:K3" si="0">+H3+1</f>
        <v>2023</v>
      </c>
      <c r="J3" s="84">
        <f t="shared" si="0"/>
        <v>2024</v>
      </c>
      <c r="K3" s="84">
        <f t="shared" si="0"/>
        <v>2025</v>
      </c>
    </row>
    <row r="4" spans="1:18" x14ac:dyDescent="0.3">
      <c r="D4" s="6"/>
      <c r="E4" s="6"/>
      <c r="F4" s="6"/>
      <c r="G4" s="6"/>
      <c r="H4" s="6"/>
      <c r="I4" s="6"/>
      <c r="J4" s="6"/>
      <c r="K4" s="6"/>
    </row>
    <row r="5" spans="1:18" x14ac:dyDescent="0.3">
      <c r="D5" s="6"/>
      <c r="E5" s="6"/>
      <c r="F5" s="6"/>
      <c r="G5" s="6"/>
      <c r="H5" s="6"/>
      <c r="I5" s="6"/>
      <c r="J5" s="6"/>
      <c r="K5" s="6"/>
    </row>
    <row r="6" spans="1:18" ht="18" x14ac:dyDescent="0.3">
      <c r="B6" s="79" t="s">
        <v>4</v>
      </c>
      <c r="C6" s="79"/>
      <c r="D6" s="79"/>
      <c r="E6" s="79"/>
      <c r="F6" s="79"/>
      <c r="G6" s="79"/>
      <c r="H6" s="79"/>
      <c r="I6" s="79"/>
      <c r="J6" s="79"/>
      <c r="K6" s="79"/>
      <c r="L6" s="7"/>
      <c r="M6" s="7"/>
      <c r="N6" s="7"/>
      <c r="O6" s="7"/>
      <c r="P6" s="7"/>
      <c r="Q6" s="7"/>
      <c r="R6" s="7"/>
    </row>
    <row r="7" spans="1:18" x14ac:dyDescent="0.3">
      <c r="B7" s="8" t="s">
        <v>5</v>
      </c>
      <c r="C7" s="9"/>
      <c r="D7" s="10">
        <v>143958</v>
      </c>
      <c r="E7" s="10">
        <v>147253</v>
      </c>
      <c r="F7" s="10">
        <v>154589</v>
      </c>
      <c r="G7" s="11">
        <f>F7*(1+G26)</f>
        <v>162318.45000000001</v>
      </c>
      <c r="H7" s="11">
        <f>G7*(1+H26)</f>
        <v>172057.55700000003</v>
      </c>
      <c r="I7" s="11">
        <f>H7*(1+I26)</f>
        <v>180660.43485000005</v>
      </c>
      <c r="J7" s="11">
        <f>I7*(1+J26)</f>
        <v>187886.85224400007</v>
      </c>
      <c r="K7" s="11">
        <f>J7*(1+K26)</f>
        <v>195402.32633376008</v>
      </c>
      <c r="L7" s="7"/>
      <c r="M7" s="7"/>
      <c r="N7" s="7"/>
      <c r="O7" s="7"/>
      <c r="P7" s="7"/>
      <c r="Q7" s="7"/>
      <c r="R7" s="7"/>
    </row>
    <row r="8" spans="1:18" x14ac:dyDescent="0.3">
      <c r="B8" s="12" t="s">
        <v>6</v>
      </c>
      <c r="C8" s="13"/>
      <c r="D8" s="14">
        <v>102736</v>
      </c>
      <c r="E8" s="14">
        <v>104569</v>
      </c>
      <c r="F8" s="14">
        <v>112326</v>
      </c>
      <c r="G8" s="15">
        <f>G7*G27</f>
        <v>116869.284</v>
      </c>
      <c r="H8" s="15">
        <f>H7*H27</f>
        <v>123881.44104000002</v>
      </c>
      <c r="I8" s="15">
        <f>I7*I27</f>
        <v>130075.51309200004</v>
      </c>
      <c r="J8" s="15">
        <f>J7*J27</f>
        <v>135278.53361568003</v>
      </c>
      <c r="K8" s="15">
        <f>K7*K27</f>
        <v>140689.67496030725</v>
      </c>
      <c r="L8" s="7"/>
      <c r="M8" s="7"/>
      <c r="N8" s="7"/>
      <c r="O8" s="7"/>
      <c r="P8" s="7"/>
      <c r="Q8" s="7"/>
      <c r="R8" s="7"/>
    </row>
    <row r="9" spans="1:18" x14ac:dyDescent="0.3">
      <c r="B9" s="16" t="s">
        <v>7</v>
      </c>
      <c r="C9" s="17"/>
      <c r="D9" s="18">
        <f>D7-D8</f>
        <v>41222</v>
      </c>
      <c r="E9" s="18">
        <f t="shared" ref="E9" si="1">E7-E8</f>
        <v>42684</v>
      </c>
      <c r="F9" s="18">
        <f>F7-F8</f>
        <v>42263</v>
      </c>
      <c r="G9" s="19">
        <f t="shared" ref="G9:K9" si="2">G7-G8</f>
        <v>45449.166000000012</v>
      </c>
      <c r="H9" s="19">
        <f t="shared" si="2"/>
        <v>48176.11596000001</v>
      </c>
      <c r="I9" s="19">
        <f t="shared" si="2"/>
        <v>50584.921758000011</v>
      </c>
      <c r="J9" s="19">
        <f t="shared" si="2"/>
        <v>52608.318628320034</v>
      </c>
      <c r="K9" s="19">
        <f t="shared" si="2"/>
        <v>54712.651373452827</v>
      </c>
      <c r="L9" s="7"/>
      <c r="M9" s="7"/>
      <c r="N9" s="7"/>
      <c r="O9" s="7"/>
      <c r="P9" s="7"/>
      <c r="Q9" s="7"/>
      <c r="R9" s="7"/>
    </row>
    <row r="10" spans="1:18" x14ac:dyDescent="0.3">
      <c r="B10" s="20"/>
      <c r="C10" s="21"/>
      <c r="D10" s="22"/>
      <c r="E10" s="22"/>
      <c r="F10" s="22"/>
      <c r="G10" s="23"/>
      <c r="H10" s="23"/>
      <c r="I10" s="23"/>
      <c r="J10" s="23"/>
      <c r="K10" s="23"/>
      <c r="L10" s="7"/>
      <c r="M10" s="7"/>
      <c r="N10" s="7"/>
      <c r="O10" s="7"/>
      <c r="P10" s="7"/>
      <c r="Q10" s="7"/>
      <c r="R10" s="7"/>
    </row>
    <row r="11" spans="1:18" x14ac:dyDescent="0.3">
      <c r="B11" s="20" t="s">
        <v>8</v>
      </c>
      <c r="C11" s="21"/>
      <c r="D11" s="24"/>
      <c r="E11" s="24"/>
      <c r="F11" s="24"/>
      <c r="G11" s="25"/>
      <c r="H11" s="25"/>
      <c r="I11" s="25"/>
      <c r="J11" s="25"/>
      <c r="K11" s="25"/>
      <c r="L11" s="7"/>
      <c r="M11" s="7"/>
      <c r="N11" s="7"/>
      <c r="O11" s="7"/>
      <c r="P11" s="7"/>
      <c r="Q11" s="7"/>
      <c r="R11" s="7"/>
    </row>
    <row r="12" spans="1:18" x14ac:dyDescent="0.3">
      <c r="B12" s="3" t="s">
        <v>9</v>
      </c>
      <c r="D12" s="26">
        <v>8427</v>
      </c>
      <c r="E12" s="26">
        <v>9100</v>
      </c>
      <c r="F12" s="26">
        <v>9400</v>
      </c>
      <c r="G12" s="27">
        <f t="shared" ref="G12:K13" si="3">G28</f>
        <v>9400</v>
      </c>
      <c r="H12" s="27">
        <f t="shared" si="3"/>
        <v>9400</v>
      </c>
      <c r="I12" s="27">
        <f t="shared" si="3"/>
        <v>9400</v>
      </c>
      <c r="J12" s="27">
        <f t="shared" si="3"/>
        <v>9400</v>
      </c>
      <c r="K12" s="27">
        <f t="shared" si="3"/>
        <v>9400</v>
      </c>
      <c r="L12" s="7"/>
      <c r="M12" s="7"/>
      <c r="N12" s="7"/>
      <c r="O12" s="7"/>
      <c r="P12" s="7"/>
      <c r="Q12" s="7"/>
      <c r="R12" s="7"/>
    </row>
    <row r="13" spans="1:18" x14ac:dyDescent="0.3">
      <c r="B13" s="3" t="s">
        <v>10</v>
      </c>
      <c r="D13" s="26">
        <v>4963</v>
      </c>
      <c r="E13" s="26">
        <v>5698</v>
      </c>
      <c r="F13" s="26">
        <v>6058</v>
      </c>
      <c r="G13" s="27">
        <f t="shared" si="3"/>
        <v>6058</v>
      </c>
      <c r="H13" s="27">
        <f t="shared" si="3"/>
        <v>6058</v>
      </c>
      <c r="I13" s="27">
        <f t="shared" si="3"/>
        <v>6058</v>
      </c>
      <c r="J13" s="27">
        <f t="shared" si="3"/>
        <v>6058</v>
      </c>
      <c r="K13" s="27">
        <f t="shared" si="3"/>
        <v>6058</v>
      </c>
      <c r="L13" s="7"/>
      <c r="M13" s="7"/>
      <c r="N13" s="7"/>
      <c r="O13" s="7"/>
      <c r="P13" s="7"/>
      <c r="Q13" s="7"/>
      <c r="R13" s="7"/>
    </row>
    <row r="14" spans="1:18" x14ac:dyDescent="0.3">
      <c r="B14" s="3" t="s">
        <v>11</v>
      </c>
      <c r="D14" s="26">
        <v>14500</v>
      </c>
      <c r="E14" s="26">
        <v>14650</v>
      </c>
      <c r="F14" s="26">
        <v>14720</v>
      </c>
      <c r="G14" s="27">
        <f>G100</f>
        <v>15226</v>
      </c>
      <c r="H14" s="27">
        <f>H100</f>
        <v>15180.800000000001</v>
      </c>
      <c r="I14" s="27">
        <f>I100</f>
        <v>15144.64</v>
      </c>
      <c r="J14" s="27">
        <f>J100</f>
        <v>15115.712</v>
      </c>
      <c r="K14" s="27">
        <f>K100</f>
        <v>15092.569600000001</v>
      </c>
      <c r="L14" s="7"/>
      <c r="M14" s="7"/>
      <c r="N14" s="7"/>
      <c r="O14" s="7"/>
      <c r="P14" s="7"/>
      <c r="Q14" s="7"/>
      <c r="R14" s="7"/>
    </row>
    <row r="15" spans="1:18" x14ac:dyDescent="0.3">
      <c r="B15" s="28" t="s">
        <v>12</v>
      </c>
      <c r="C15" s="29"/>
      <c r="D15" s="30">
        <v>2500</v>
      </c>
      <c r="E15" s="30">
        <v>2500</v>
      </c>
      <c r="F15" s="30">
        <v>2500</v>
      </c>
      <c r="G15" s="31">
        <f>G107</f>
        <v>2250</v>
      </c>
      <c r="H15" s="31">
        <f>H107</f>
        <v>2200</v>
      </c>
      <c r="I15" s="31">
        <f>I107</f>
        <v>2200</v>
      </c>
      <c r="J15" s="31">
        <f>J107</f>
        <v>2560</v>
      </c>
      <c r="K15" s="31">
        <f>K107</f>
        <v>2560</v>
      </c>
      <c r="L15" s="7"/>
      <c r="M15" s="7"/>
      <c r="N15" s="7"/>
      <c r="O15" s="7"/>
      <c r="P15" s="7"/>
      <c r="Q15" s="7"/>
      <c r="R15" s="7"/>
    </row>
    <row r="16" spans="1:18" x14ac:dyDescent="0.3">
      <c r="B16" s="20" t="s">
        <v>13</v>
      </c>
      <c r="C16" s="13"/>
      <c r="D16" s="32">
        <f>SUM(D12:D15)</f>
        <v>30390</v>
      </c>
      <c r="E16" s="32">
        <f t="shared" ref="E16:K16" si="4">SUM(E12:E15)</f>
        <v>31948</v>
      </c>
      <c r="F16" s="32">
        <f t="shared" si="4"/>
        <v>32678</v>
      </c>
      <c r="G16" s="25">
        <f t="shared" si="4"/>
        <v>32934</v>
      </c>
      <c r="H16" s="25">
        <f t="shared" si="4"/>
        <v>32838.800000000003</v>
      </c>
      <c r="I16" s="25">
        <f t="shared" si="4"/>
        <v>32802.639999999999</v>
      </c>
      <c r="J16" s="25">
        <f t="shared" si="4"/>
        <v>33133.712</v>
      </c>
      <c r="K16" s="25">
        <f t="shared" si="4"/>
        <v>33110.569600000003</v>
      </c>
      <c r="L16" s="7"/>
      <c r="M16" s="7"/>
      <c r="N16" s="7"/>
      <c r="O16" s="7"/>
      <c r="P16" s="7"/>
      <c r="Q16" s="7"/>
      <c r="R16" s="7"/>
    </row>
    <row r="17" spans="2:18" x14ac:dyDescent="0.3">
      <c r="B17" s="16" t="s">
        <v>14</v>
      </c>
      <c r="C17" s="17"/>
      <c r="D17" s="18">
        <f>D9-D16</f>
        <v>10832</v>
      </c>
      <c r="E17" s="18">
        <f t="shared" ref="E17:K17" si="5">E9-E16</f>
        <v>10736</v>
      </c>
      <c r="F17" s="18">
        <f t="shared" si="5"/>
        <v>9585</v>
      </c>
      <c r="G17" s="19">
        <f t="shared" si="5"/>
        <v>12515.166000000012</v>
      </c>
      <c r="H17" s="19">
        <f t="shared" si="5"/>
        <v>15337.315960000007</v>
      </c>
      <c r="I17" s="19">
        <f t="shared" si="5"/>
        <v>17782.281758000012</v>
      </c>
      <c r="J17" s="19">
        <f t="shared" si="5"/>
        <v>19474.606628320034</v>
      </c>
      <c r="K17" s="19">
        <f t="shared" si="5"/>
        <v>21602.081773452825</v>
      </c>
      <c r="L17" s="7"/>
      <c r="M17" s="7"/>
      <c r="N17" s="7"/>
      <c r="O17" s="7"/>
      <c r="P17" s="7"/>
      <c r="Q17" s="7"/>
      <c r="R17" s="7"/>
    </row>
    <row r="18" spans="2:18" x14ac:dyDescent="0.3">
      <c r="B18" s="20"/>
      <c r="C18" s="21"/>
      <c r="D18" s="22"/>
      <c r="E18" s="22"/>
      <c r="F18" s="22"/>
      <c r="G18" s="23"/>
      <c r="H18" s="23"/>
      <c r="I18" s="23"/>
      <c r="J18" s="23"/>
      <c r="K18" s="23"/>
      <c r="L18" s="7"/>
      <c r="M18" s="7"/>
      <c r="N18" s="7"/>
      <c r="O18" s="7"/>
      <c r="P18" s="7"/>
      <c r="Q18" s="7"/>
      <c r="R18" s="7"/>
    </row>
    <row r="19" spans="2:18" x14ac:dyDescent="0.3">
      <c r="B19" s="12" t="s">
        <v>15</v>
      </c>
      <c r="C19" s="13"/>
      <c r="D19" s="26">
        <v>3189</v>
      </c>
      <c r="E19" s="26">
        <v>3248</v>
      </c>
      <c r="F19" s="26">
        <v>3005</v>
      </c>
      <c r="G19" s="33">
        <f>G17*G32</f>
        <v>3754.5498000000034</v>
      </c>
      <c r="H19" s="33">
        <f>H17*H32</f>
        <v>4447.8216284000018</v>
      </c>
      <c r="I19" s="33">
        <f>I17*I32</f>
        <v>5156.8617098200029</v>
      </c>
      <c r="J19" s="33">
        <f>J17*J32</f>
        <v>5452.8898559296103</v>
      </c>
      <c r="K19" s="33">
        <f>K17*K32</f>
        <v>6048.5828965667915</v>
      </c>
      <c r="L19" s="7"/>
      <c r="M19" s="7"/>
      <c r="N19" s="7"/>
      <c r="O19" s="7"/>
      <c r="P19" s="7"/>
      <c r="Q19" s="7"/>
      <c r="R19" s="7"/>
    </row>
    <row r="20" spans="2:18" ht="16.2" thickBot="1" x14ac:dyDescent="0.35">
      <c r="B20" s="34" t="s">
        <v>16</v>
      </c>
      <c r="C20" s="35"/>
      <c r="D20" s="36">
        <f>D17-D19</f>
        <v>7643</v>
      </c>
      <c r="E20" s="36">
        <f t="shared" ref="E20:K20" si="6">E17-E19</f>
        <v>7488</v>
      </c>
      <c r="F20" s="36">
        <f t="shared" si="6"/>
        <v>6580</v>
      </c>
      <c r="G20" s="37">
        <f t="shared" si="6"/>
        <v>8760.6162000000077</v>
      </c>
      <c r="H20" s="37">
        <f t="shared" si="6"/>
        <v>10889.494331600006</v>
      </c>
      <c r="I20" s="37">
        <f t="shared" si="6"/>
        <v>12625.420048180009</v>
      </c>
      <c r="J20" s="37">
        <f t="shared" si="6"/>
        <v>14021.716772390424</v>
      </c>
      <c r="K20" s="37">
        <f t="shared" si="6"/>
        <v>15553.498876886033</v>
      </c>
      <c r="L20" s="7"/>
      <c r="M20" s="7"/>
      <c r="N20" s="7"/>
      <c r="O20" s="7"/>
      <c r="P20" s="7"/>
      <c r="Q20" s="7"/>
      <c r="R20" s="7"/>
    </row>
    <row r="21" spans="2:18" ht="16.2" thickTop="1" x14ac:dyDescent="0.3">
      <c r="D21" s="23"/>
      <c r="E21" s="23"/>
      <c r="F21" s="23"/>
      <c r="G21" s="23"/>
      <c r="H21" s="23"/>
      <c r="I21" s="23"/>
      <c r="J21" s="23"/>
      <c r="K21" s="23"/>
    </row>
    <row r="22" spans="2:18" x14ac:dyDescent="0.3">
      <c r="D22" s="6"/>
      <c r="E22" s="6"/>
      <c r="F22" s="6"/>
      <c r="G22" s="6"/>
      <c r="H22" s="6"/>
      <c r="I22" s="6"/>
      <c r="J22" s="6"/>
      <c r="K22" s="6"/>
    </row>
    <row r="23" spans="2:18" x14ac:dyDescent="0.3">
      <c r="L23" s="7"/>
      <c r="M23" s="7"/>
      <c r="N23" s="7"/>
      <c r="O23" s="7"/>
      <c r="P23" s="7"/>
      <c r="Q23" s="7"/>
      <c r="R23" s="7"/>
    </row>
    <row r="24" spans="2:18" ht="18" x14ac:dyDescent="0.3">
      <c r="B24" s="79" t="s">
        <v>17</v>
      </c>
      <c r="C24" s="79"/>
      <c r="D24" s="79"/>
      <c r="E24" s="79"/>
      <c r="F24" s="79"/>
      <c r="G24" s="79"/>
      <c r="H24" s="79"/>
      <c r="I24" s="79"/>
      <c r="J24" s="79"/>
      <c r="K24" s="79"/>
      <c r="L24" s="7"/>
      <c r="M24" s="7"/>
      <c r="N24" s="7"/>
      <c r="O24" s="7"/>
      <c r="P24" s="7"/>
      <c r="Q24" s="7"/>
      <c r="R24" s="7"/>
    </row>
    <row r="25" spans="2:18" s="40" customFormat="1" x14ac:dyDescent="0.3">
      <c r="B25" s="8" t="s">
        <v>4</v>
      </c>
      <c r="C25" s="38"/>
      <c r="D25" s="39"/>
      <c r="E25" s="39"/>
      <c r="F25" s="39"/>
      <c r="L25" s="7"/>
      <c r="M25" s="7"/>
      <c r="N25" s="7"/>
      <c r="O25" s="7"/>
      <c r="P25" s="7"/>
      <c r="Q25" s="7"/>
      <c r="R25" s="7"/>
    </row>
    <row r="26" spans="2:18" x14ac:dyDescent="0.3">
      <c r="B26" s="3" t="s">
        <v>18</v>
      </c>
      <c r="C26" s="9"/>
      <c r="D26" s="41"/>
      <c r="E26" s="42">
        <f>E7/D7-1</f>
        <v>2.2888620292029538E-2</v>
      </c>
      <c r="F26" s="42">
        <f>F7/E7-1</f>
        <v>4.9819018967355522E-2</v>
      </c>
      <c r="G26" s="43">
        <v>0.05</v>
      </c>
      <c r="H26" s="43">
        <v>0.06</v>
      </c>
      <c r="I26" s="43">
        <v>0.05</v>
      </c>
      <c r="J26" s="43">
        <v>0.04</v>
      </c>
      <c r="K26" s="43">
        <v>0.04</v>
      </c>
      <c r="L26" s="7"/>
      <c r="M26" s="7"/>
      <c r="N26" s="7"/>
      <c r="O26" s="7"/>
      <c r="P26" s="7"/>
      <c r="Q26" s="7"/>
      <c r="R26" s="7"/>
    </row>
    <row r="27" spans="2:18" x14ac:dyDescent="0.3">
      <c r="B27" s="12" t="s">
        <v>19</v>
      </c>
      <c r="C27" s="13"/>
      <c r="D27" s="44">
        <f>D8/D7</f>
        <v>0.71365259311743701</v>
      </c>
      <c r="E27" s="44">
        <f>E8/E7</f>
        <v>0.71013154231153186</v>
      </c>
      <c r="F27" s="44">
        <f>F8/F7</f>
        <v>0.72661056090666221</v>
      </c>
      <c r="G27" s="45">
        <v>0.72</v>
      </c>
      <c r="H27" s="45">
        <v>0.72</v>
      </c>
      <c r="I27" s="45">
        <v>0.72</v>
      </c>
      <c r="J27" s="45">
        <v>0.72</v>
      </c>
      <c r="K27" s="45">
        <v>0.72</v>
      </c>
      <c r="L27" s="7"/>
      <c r="M27" s="7"/>
      <c r="N27" s="7"/>
      <c r="O27" s="7"/>
      <c r="P27" s="7"/>
      <c r="Q27" s="7"/>
      <c r="R27" s="7"/>
    </row>
    <row r="28" spans="2:18" x14ac:dyDescent="0.3">
      <c r="B28" s="12" t="s">
        <v>20</v>
      </c>
      <c r="C28" s="13"/>
      <c r="D28" s="46">
        <f t="shared" ref="D28:F29" si="7">D12</f>
        <v>8427</v>
      </c>
      <c r="E28" s="46">
        <f t="shared" si="7"/>
        <v>9100</v>
      </c>
      <c r="F28" s="46">
        <f t="shared" si="7"/>
        <v>9400</v>
      </c>
      <c r="G28" s="47">
        <v>9400</v>
      </c>
      <c r="H28" s="47">
        <v>9400</v>
      </c>
      <c r="I28" s="47">
        <v>9400</v>
      </c>
      <c r="J28" s="47">
        <v>9400</v>
      </c>
      <c r="K28" s="47">
        <v>9400</v>
      </c>
      <c r="L28" s="7"/>
      <c r="M28" s="7"/>
      <c r="N28" s="7"/>
      <c r="O28" s="7"/>
      <c r="P28" s="7"/>
      <c r="Q28" s="7"/>
      <c r="R28" s="7"/>
    </row>
    <row r="29" spans="2:18" x14ac:dyDescent="0.3">
      <c r="B29" s="12" t="s">
        <v>10</v>
      </c>
      <c r="C29" s="13"/>
      <c r="D29" s="46">
        <f t="shared" si="7"/>
        <v>4963</v>
      </c>
      <c r="E29" s="46">
        <f t="shared" si="7"/>
        <v>5698</v>
      </c>
      <c r="F29" s="46">
        <f t="shared" si="7"/>
        <v>6058</v>
      </c>
      <c r="G29" s="47">
        <v>6058</v>
      </c>
      <c r="H29" s="47">
        <v>6058</v>
      </c>
      <c r="I29" s="47">
        <v>6058</v>
      </c>
      <c r="J29" s="47">
        <v>6058</v>
      </c>
      <c r="K29" s="47">
        <v>6058</v>
      </c>
      <c r="L29" s="7"/>
      <c r="M29" s="7"/>
      <c r="N29" s="7"/>
      <c r="O29" s="7"/>
      <c r="P29" s="7"/>
      <c r="Q29" s="7"/>
      <c r="R29" s="7"/>
    </row>
    <row r="30" spans="2:18" x14ac:dyDescent="0.3">
      <c r="B30" s="12" t="s">
        <v>21</v>
      </c>
      <c r="C30" s="13"/>
      <c r="D30" s="44">
        <f>D14/D98</f>
        <v>0.16111111111111112</v>
      </c>
      <c r="E30" s="44">
        <f>E14/E98</f>
        <v>0.19403973509933775</v>
      </c>
      <c r="F30" s="44">
        <f>F14/F98</f>
        <v>0.19406723796967698</v>
      </c>
      <c r="G30" s="45">
        <v>0.2</v>
      </c>
      <c r="H30" s="45">
        <v>0.2</v>
      </c>
      <c r="I30" s="45">
        <v>0.2</v>
      </c>
      <c r="J30" s="45">
        <v>0.2</v>
      </c>
      <c r="K30" s="45">
        <v>0.2</v>
      </c>
      <c r="L30" s="7"/>
      <c r="M30" s="7"/>
      <c r="N30" s="7"/>
      <c r="O30" s="7"/>
      <c r="P30" s="7"/>
      <c r="Q30" s="7"/>
      <c r="R30" s="7"/>
    </row>
    <row r="31" spans="2:18" x14ac:dyDescent="0.3">
      <c r="B31" s="12" t="s">
        <v>22</v>
      </c>
      <c r="C31" s="13"/>
      <c r="D31" s="44">
        <f>D107/D104</f>
        <v>0.05</v>
      </c>
      <c r="E31" s="44">
        <f t="shared" ref="E31:F31" si="8">E107/E104</f>
        <v>0.05</v>
      </c>
      <c r="F31" s="44">
        <f t="shared" si="8"/>
        <v>6.5217391304347824E-2</v>
      </c>
      <c r="G31" s="45">
        <v>0.05</v>
      </c>
      <c r="H31" s="45">
        <v>0.05</v>
      </c>
      <c r="I31" s="45">
        <v>0.05</v>
      </c>
      <c r="J31" s="45">
        <v>0.04</v>
      </c>
      <c r="K31" s="45">
        <v>0.04</v>
      </c>
      <c r="L31" s="7"/>
      <c r="M31" s="7"/>
      <c r="N31" s="7"/>
      <c r="O31" s="7"/>
      <c r="P31" s="7"/>
      <c r="Q31" s="7"/>
      <c r="R31" s="7"/>
    </row>
    <row r="32" spans="2:18" x14ac:dyDescent="0.3">
      <c r="B32" s="12" t="s">
        <v>23</v>
      </c>
      <c r="C32" s="48"/>
      <c r="D32" s="44">
        <f>D19/D17</f>
        <v>0.29440546528803546</v>
      </c>
      <c r="E32" s="44">
        <f>E19/E17</f>
        <v>0.30253353204172878</v>
      </c>
      <c r="F32" s="44">
        <f>F19/F17</f>
        <v>0.31351069379238394</v>
      </c>
      <c r="G32" s="45">
        <v>0.3</v>
      </c>
      <c r="H32" s="45">
        <v>0.28999999999999998</v>
      </c>
      <c r="I32" s="45">
        <v>0.28999999999999998</v>
      </c>
      <c r="J32" s="45">
        <v>0.28000000000000003</v>
      </c>
      <c r="K32" s="45">
        <v>0.28000000000000003</v>
      </c>
      <c r="L32" s="7"/>
      <c r="M32" s="7"/>
      <c r="N32" s="7"/>
      <c r="O32" s="7"/>
      <c r="P32" s="7"/>
      <c r="Q32" s="7"/>
      <c r="R32" s="7"/>
    </row>
    <row r="33" spans="2:18" x14ac:dyDescent="0.3">
      <c r="B33" s="12"/>
      <c r="C33" s="48"/>
      <c r="D33" s="49"/>
      <c r="E33" s="49"/>
      <c r="F33" s="49"/>
      <c r="G33" s="45"/>
      <c r="H33" s="45"/>
      <c r="I33" s="45"/>
      <c r="J33" s="45"/>
      <c r="K33" s="45"/>
      <c r="L33" s="7"/>
      <c r="M33" s="7"/>
      <c r="N33" s="7"/>
      <c r="O33" s="7"/>
      <c r="P33" s="7"/>
      <c r="Q33" s="7"/>
      <c r="R33" s="7"/>
    </row>
    <row r="35" spans="2:18" ht="18" x14ac:dyDescent="0.3">
      <c r="B35" s="79" t="s">
        <v>24</v>
      </c>
      <c r="C35" s="79"/>
      <c r="D35" s="79"/>
      <c r="E35" s="79"/>
      <c r="F35" s="79"/>
      <c r="G35" s="79"/>
      <c r="H35" s="79"/>
      <c r="I35" s="79"/>
      <c r="J35" s="79"/>
      <c r="K35" s="79"/>
    </row>
    <row r="36" spans="2:18" x14ac:dyDescent="0.3">
      <c r="B36" s="8" t="s">
        <v>25</v>
      </c>
      <c r="D36" s="50"/>
      <c r="E36" s="50"/>
      <c r="F36" s="50"/>
    </row>
    <row r="37" spans="2:18" x14ac:dyDescent="0.3">
      <c r="B37" s="3" t="s">
        <v>26</v>
      </c>
      <c r="D37" s="51">
        <f t="shared" ref="D37:K37" si="9">D101</f>
        <v>75500</v>
      </c>
      <c r="E37" s="51">
        <f t="shared" si="9"/>
        <v>75850</v>
      </c>
      <c r="F37" s="51">
        <f t="shared" si="9"/>
        <v>76130</v>
      </c>
      <c r="G37" s="3">
        <f t="shared" si="9"/>
        <v>75904</v>
      </c>
      <c r="H37" s="3">
        <f t="shared" si="9"/>
        <v>75723.199999999997</v>
      </c>
      <c r="I37" s="3">
        <f t="shared" si="9"/>
        <v>75578.559999999998</v>
      </c>
      <c r="J37" s="3">
        <f t="shared" si="9"/>
        <v>75462.847999999998</v>
      </c>
      <c r="K37" s="3">
        <f t="shared" si="9"/>
        <v>75370.278399999996</v>
      </c>
    </row>
    <row r="38" spans="2:18" x14ac:dyDescent="0.3">
      <c r="B38" s="3" t="s">
        <v>27</v>
      </c>
      <c r="D38" s="26">
        <v>7804.6</v>
      </c>
      <c r="E38" s="26">
        <v>9600.8000000000011</v>
      </c>
      <c r="F38" s="26">
        <v>11342</v>
      </c>
      <c r="G38" s="3">
        <f>G8*G59/365</f>
        <v>9605.6945753424661</v>
      </c>
      <c r="H38" s="3">
        <f>H8*H59/365</f>
        <v>10182.036249863017</v>
      </c>
      <c r="I38" s="3">
        <f>I8*I59/365</f>
        <v>10691.138062356167</v>
      </c>
      <c r="J38" s="3">
        <f>J8*J59/365</f>
        <v>11118.783584850415</v>
      </c>
      <c r="K38" s="3">
        <f>K8*K59/365</f>
        <v>11563.534928244431</v>
      </c>
    </row>
    <row r="39" spans="2:18" x14ac:dyDescent="0.3">
      <c r="B39" s="3" t="s">
        <v>28</v>
      </c>
      <c r="C39" s="7"/>
      <c r="D39" s="26">
        <v>25100.35</v>
      </c>
      <c r="E39" s="26">
        <v>26253</v>
      </c>
      <c r="F39" s="26">
        <v>28569</v>
      </c>
      <c r="G39" s="52">
        <f>G7*G58/365</f>
        <v>28906.025342465753</v>
      </c>
      <c r="H39" s="52">
        <f>H7*H58/365</f>
        <v>30640.386863013704</v>
      </c>
      <c r="I39" s="52">
        <f>I7*I58/365</f>
        <v>32172.406206164393</v>
      </c>
      <c r="J39" s="52">
        <f>J7*J58/365</f>
        <v>33459.302454410972</v>
      </c>
      <c r="K39" s="52">
        <f>K7*K58/365</f>
        <v>34797.674552587407</v>
      </c>
    </row>
    <row r="40" spans="2:18" x14ac:dyDescent="0.3">
      <c r="B40" s="3" t="s">
        <v>29</v>
      </c>
      <c r="C40" s="7"/>
      <c r="D40" s="51">
        <f>D84</f>
        <v>94607.05</v>
      </c>
      <c r="E40" s="51">
        <f t="shared" ref="E40:F40" si="10">E84</f>
        <v>98116.2</v>
      </c>
      <c r="F40" s="51">
        <f t="shared" si="10"/>
        <v>102038</v>
      </c>
      <c r="G40" s="3">
        <f>G84</f>
        <v>111286.26735068494</v>
      </c>
      <c r="H40" s="3">
        <f>H84</f>
        <v>123119.68075132604</v>
      </c>
      <c r="I40" s="3">
        <f>I84</f>
        <v>156563.82931049235</v>
      </c>
      <c r="J40" s="3">
        <f>J84</f>
        <v>186267.49243211126</v>
      </c>
      <c r="K40" s="3">
        <f>K84</f>
        <v>202502.44463219494</v>
      </c>
    </row>
    <row r="41" spans="2:18" ht="16.2" thickBot="1" x14ac:dyDescent="0.35">
      <c r="B41" s="34" t="s">
        <v>30</v>
      </c>
      <c r="C41" s="35"/>
      <c r="D41" s="36">
        <f t="shared" ref="D41:K41" si="11">SUM(D37:D40)</f>
        <v>203012</v>
      </c>
      <c r="E41" s="36">
        <f t="shared" si="11"/>
        <v>209820</v>
      </c>
      <c r="F41" s="36">
        <f t="shared" si="11"/>
        <v>218079</v>
      </c>
      <c r="G41" s="37">
        <f t="shared" si="11"/>
        <v>225701.98726849316</v>
      </c>
      <c r="H41" s="37">
        <f t="shared" si="11"/>
        <v>239665.30386420275</v>
      </c>
      <c r="I41" s="37">
        <f t="shared" si="11"/>
        <v>275005.93357901293</v>
      </c>
      <c r="J41" s="37">
        <f t="shared" si="11"/>
        <v>306308.42647137266</v>
      </c>
      <c r="K41" s="37">
        <f t="shared" si="11"/>
        <v>324233.93251302675</v>
      </c>
    </row>
    <row r="42" spans="2:18" ht="16.2" thickTop="1" x14ac:dyDescent="0.3">
      <c r="B42" s="20"/>
      <c r="C42" s="21"/>
      <c r="D42" s="24"/>
      <c r="E42" s="24"/>
      <c r="F42" s="24"/>
      <c r="G42" s="20"/>
      <c r="H42" s="20"/>
      <c r="I42" s="20"/>
      <c r="J42" s="20"/>
      <c r="K42" s="20"/>
    </row>
    <row r="43" spans="2:18" x14ac:dyDescent="0.3">
      <c r="B43" s="8" t="s">
        <v>31</v>
      </c>
      <c r="C43" s="7"/>
      <c r="D43" s="26"/>
      <c r="E43" s="26"/>
      <c r="F43" s="26"/>
    </row>
    <row r="44" spans="2:18" x14ac:dyDescent="0.3">
      <c r="B44" s="3" t="s">
        <v>32</v>
      </c>
      <c r="C44" s="7"/>
      <c r="D44" s="26">
        <v>45369</v>
      </c>
      <c r="E44" s="26">
        <v>48689</v>
      </c>
      <c r="F44" s="26">
        <v>51368</v>
      </c>
      <c r="G44" s="3">
        <f>G8*G60/365</f>
        <v>51230.371068493158</v>
      </c>
      <c r="H44" s="3">
        <f>H8*H60/365</f>
        <v>54304.19333260275</v>
      </c>
      <c r="I44" s="3">
        <f>I8*I60/365</f>
        <v>57019.402999232894</v>
      </c>
      <c r="J44" s="3">
        <f>J8*J60/365</f>
        <v>59300.179119202206</v>
      </c>
      <c r="K44" s="3">
        <f>K8*K60/365</f>
        <v>61672.18628397031</v>
      </c>
    </row>
    <row r="45" spans="2:18" x14ac:dyDescent="0.3">
      <c r="B45" s="3" t="s">
        <v>33</v>
      </c>
      <c r="D45" s="53">
        <f t="shared" ref="D45:K45" si="12">D106</f>
        <v>50000</v>
      </c>
      <c r="E45" s="53">
        <f t="shared" si="12"/>
        <v>46000</v>
      </c>
      <c r="F45" s="53">
        <f t="shared" si="12"/>
        <v>45000</v>
      </c>
      <c r="G45" s="3">
        <f t="shared" si="12"/>
        <v>44000</v>
      </c>
      <c r="H45" s="3">
        <f t="shared" si="12"/>
        <v>44000</v>
      </c>
      <c r="I45" s="3">
        <f t="shared" si="12"/>
        <v>64000</v>
      </c>
      <c r="J45" s="3">
        <f t="shared" si="12"/>
        <v>64000</v>
      </c>
      <c r="K45" s="3">
        <f t="shared" si="12"/>
        <v>64000</v>
      </c>
    </row>
    <row r="46" spans="2:18" x14ac:dyDescent="0.3">
      <c r="B46" s="16" t="s">
        <v>34</v>
      </c>
      <c r="C46" s="17"/>
      <c r="D46" s="18">
        <f>SUM(D44:D45)</f>
        <v>95369</v>
      </c>
      <c r="E46" s="18">
        <f t="shared" ref="E46:K46" si="13">SUM(E44:E45)</f>
        <v>94689</v>
      </c>
      <c r="F46" s="18">
        <f t="shared" si="13"/>
        <v>96368</v>
      </c>
      <c r="G46" s="19">
        <f t="shared" si="13"/>
        <v>95230.371068493158</v>
      </c>
      <c r="H46" s="19">
        <f t="shared" si="13"/>
        <v>98304.19333260275</v>
      </c>
      <c r="I46" s="19">
        <f t="shared" si="13"/>
        <v>121019.4029992329</v>
      </c>
      <c r="J46" s="19">
        <f t="shared" si="13"/>
        <v>123300.17911920221</v>
      </c>
      <c r="K46" s="19">
        <f t="shared" si="13"/>
        <v>125672.18628397031</v>
      </c>
    </row>
    <row r="47" spans="2:18" x14ac:dyDescent="0.3">
      <c r="B47" s="8" t="s">
        <v>35</v>
      </c>
      <c r="D47" s="26"/>
      <c r="E47" s="26"/>
      <c r="F47" s="26"/>
    </row>
    <row r="48" spans="2:18" x14ac:dyDescent="0.3">
      <c r="B48" s="3" t="s">
        <v>36</v>
      </c>
      <c r="D48" s="26">
        <v>100000</v>
      </c>
      <c r="E48" s="26">
        <v>100000</v>
      </c>
      <c r="F48" s="26">
        <v>100000</v>
      </c>
      <c r="G48" s="3">
        <f>F48+G63</f>
        <v>100000</v>
      </c>
      <c r="H48" s="3">
        <f>G48+H63</f>
        <v>100000</v>
      </c>
      <c r="I48" s="3">
        <f>H48+I63</f>
        <v>100000</v>
      </c>
      <c r="J48" s="3">
        <f>I48+J63</f>
        <v>115000</v>
      </c>
      <c r="K48" s="3">
        <f>J48+K63</f>
        <v>115000</v>
      </c>
    </row>
    <row r="49" spans="2:18" collapsed="1" x14ac:dyDescent="0.3">
      <c r="B49" s="3" t="s">
        <v>37</v>
      </c>
      <c r="D49" s="51">
        <f>D20</f>
        <v>7643</v>
      </c>
      <c r="E49" s="51">
        <f t="shared" ref="E49:K49" si="14">E20+D49</f>
        <v>15131</v>
      </c>
      <c r="F49" s="51">
        <f t="shared" si="14"/>
        <v>21711</v>
      </c>
      <c r="G49" s="54">
        <f t="shared" si="14"/>
        <v>30471.616200000008</v>
      </c>
      <c r="H49" s="54">
        <f t="shared" si="14"/>
        <v>41361.110531600018</v>
      </c>
      <c r="I49" s="54">
        <f t="shared" si="14"/>
        <v>53986.530579780025</v>
      </c>
      <c r="J49" s="54">
        <f t="shared" si="14"/>
        <v>68008.247352170452</v>
      </c>
      <c r="K49" s="54">
        <f t="shared" si="14"/>
        <v>83561.746229056487</v>
      </c>
      <c r="L49" s="7"/>
      <c r="M49" s="7"/>
      <c r="N49" s="7"/>
      <c r="P49" s="7"/>
      <c r="Q49" s="7"/>
      <c r="R49" s="7"/>
    </row>
    <row r="50" spans="2:18" x14ac:dyDescent="0.3">
      <c r="B50" s="55" t="s">
        <v>38</v>
      </c>
      <c r="C50" s="56"/>
      <c r="D50" s="57">
        <f>SUM(D48:D49)</f>
        <v>107643</v>
      </c>
      <c r="E50" s="57">
        <f t="shared" ref="E50:K50" si="15">SUM(E48:E49)</f>
        <v>115131</v>
      </c>
      <c r="F50" s="57">
        <f t="shared" si="15"/>
        <v>121711</v>
      </c>
      <c r="G50" s="58">
        <f t="shared" si="15"/>
        <v>130471.6162</v>
      </c>
      <c r="H50" s="58">
        <f t="shared" si="15"/>
        <v>141361.11053160002</v>
      </c>
      <c r="I50" s="58">
        <f t="shared" si="15"/>
        <v>153986.53057978002</v>
      </c>
      <c r="J50" s="58">
        <f t="shared" si="15"/>
        <v>183008.24735217047</v>
      </c>
      <c r="K50" s="58">
        <f t="shared" si="15"/>
        <v>198561.7462290565</v>
      </c>
      <c r="L50" s="7"/>
      <c r="M50" s="7"/>
      <c r="N50" s="7"/>
      <c r="P50" s="7"/>
      <c r="Q50" s="7"/>
      <c r="R50" s="7"/>
    </row>
    <row r="51" spans="2:18" ht="16.2" thickBot="1" x14ac:dyDescent="0.35">
      <c r="B51" s="34" t="s">
        <v>39</v>
      </c>
      <c r="C51" s="35"/>
      <c r="D51" s="36">
        <f>D46+D50</f>
        <v>203012</v>
      </c>
      <c r="E51" s="36">
        <f t="shared" ref="E51:K51" si="16">E46+E50</f>
        <v>209820</v>
      </c>
      <c r="F51" s="36">
        <f t="shared" si="16"/>
        <v>218079</v>
      </c>
      <c r="G51" s="37">
        <f t="shared" si="16"/>
        <v>225701.98726849316</v>
      </c>
      <c r="H51" s="37">
        <f t="shared" si="16"/>
        <v>239665.30386420275</v>
      </c>
      <c r="I51" s="37">
        <f t="shared" si="16"/>
        <v>275005.93357901293</v>
      </c>
      <c r="J51" s="37">
        <f t="shared" si="16"/>
        <v>306308.42647137266</v>
      </c>
      <c r="K51" s="37">
        <f t="shared" si="16"/>
        <v>324233.93251302681</v>
      </c>
      <c r="L51" s="7"/>
      <c r="M51" s="7"/>
      <c r="N51" s="7"/>
      <c r="P51" s="7"/>
      <c r="Q51" s="7"/>
      <c r="R51" s="7"/>
    </row>
    <row r="52" spans="2:18" ht="16.2" thickTop="1" x14ac:dyDescent="0.3">
      <c r="D52" s="50"/>
      <c r="E52" s="50"/>
      <c r="F52" s="50"/>
      <c r="G52" s="50"/>
      <c r="H52" s="50"/>
      <c r="I52" s="50"/>
      <c r="J52" s="50"/>
      <c r="K52" s="50"/>
      <c r="L52" s="7"/>
      <c r="M52" s="7"/>
      <c r="N52" s="7"/>
      <c r="P52" s="7"/>
      <c r="Q52" s="7"/>
      <c r="R52" s="7"/>
    </row>
    <row r="53" spans="2:18" x14ac:dyDescent="0.3">
      <c r="B53" s="59" t="s">
        <v>40</v>
      </c>
      <c r="C53" s="60"/>
      <c r="D53" s="61">
        <f>D51-D41</f>
        <v>0</v>
      </c>
      <c r="E53" s="61">
        <f>E51-E41</f>
        <v>0</v>
      </c>
      <c r="F53" s="61">
        <f t="shared" ref="F53:K53" si="17">F51-F41</f>
        <v>0</v>
      </c>
      <c r="G53" s="61">
        <f t="shared" si="17"/>
        <v>0</v>
      </c>
      <c r="H53" s="61">
        <f t="shared" si="17"/>
        <v>0</v>
      </c>
      <c r="I53" s="61">
        <f t="shared" si="17"/>
        <v>0</v>
      </c>
      <c r="J53" s="61">
        <f t="shared" si="17"/>
        <v>0</v>
      </c>
      <c r="K53" s="61">
        <f t="shared" si="17"/>
        <v>0</v>
      </c>
      <c r="L53" s="7"/>
      <c r="M53" s="7"/>
      <c r="N53" s="7"/>
      <c r="O53" s="7"/>
      <c r="P53" s="7"/>
      <c r="Q53" s="7"/>
      <c r="R53" s="7"/>
    </row>
    <row r="54" spans="2:18" x14ac:dyDescent="0.3">
      <c r="B54" s="62"/>
      <c r="C54" s="60"/>
      <c r="D54" s="63"/>
      <c r="E54" s="63"/>
      <c r="F54" s="63"/>
      <c r="G54" s="63"/>
      <c r="H54" s="63"/>
      <c r="I54" s="63"/>
      <c r="J54" s="63"/>
      <c r="K54" s="63"/>
      <c r="L54" s="7"/>
      <c r="M54" s="7"/>
      <c r="N54" s="7"/>
      <c r="O54" s="7"/>
      <c r="P54" s="7"/>
      <c r="Q54" s="7"/>
      <c r="R54" s="7"/>
    </row>
    <row r="55" spans="2:18" x14ac:dyDescent="0.3">
      <c r="B55" s="62"/>
      <c r="C55" s="60"/>
      <c r="D55" s="63"/>
      <c r="E55" s="63"/>
      <c r="F55" s="63"/>
      <c r="G55" s="63"/>
      <c r="H55" s="63"/>
      <c r="I55" s="63"/>
      <c r="J55" s="63"/>
      <c r="K55" s="63"/>
      <c r="L55" s="7"/>
      <c r="M55" s="7"/>
      <c r="N55" s="7"/>
      <c r="O55" s="7"/>
      <c r="P55" s="7"/>
      <c r="Q55" s="7"/>
      <c r="R55" s="7"/>
    </row>
    <row r="56" spans="2:18" ht="18" x14ac:dyDescent="0.3">
      <c r="B56" s="79" t="s">
        <v>41</v>
      </c>
      <c r="C56" s="79"/>
      <c r="D56" s="79"/>
      <c r="E56" s="79"/>
      <c r="F56" s="79"/>
      <c r="G56" s="79"/>
      <c r="H56" s="79"/>
      <c r="I56" s="79"/>
      <c r="J56" s="79"/>
      <c r="K56" s="79"/>
      <c r="L56" s="7"/>
      <c r="M56" s="7"/>
      <c r="N56" s="7"/>
      <c r="O56" s="7"/>
      <c r="P56" s="7"/>
      <c r="Q56" s="7"/>
      <c r="R56" s="7"/>
    </row>
    <row r="57" spans="2:18" x14ac:dyDescent="0.3">
      <c r="B57" s="8" t="s">
        <v>42</v>
      </c>
      <c r="C57" s="38"/>
      <c r="D57" s="40"/>
      <c r="E57" s="40"/>
      <c r="F57" s="40"/>
      <c r="G57" s="40"/>
      <c r="H57" s="40"/>
      <c r="I57" s="40"/>
      <c r="J57" s="40"/>
      <c r="K57" s="40"/>
      <c r="L57" s="7"/>
      <c r="M57" s="7"/>
      <c r="N57" s="7"/>
      <c r="O57" s="7"/>
      <c r="P57" s="64"/>
      <c r="Q57" s="7"/>
      <c r="R57" s="7"/>
    </row>
    <row r="58" spans="2:18" x14ac:dyDescent="0.3">
      <c r="B58" s="3" t="s">
        <v>43</v>
      </c>
      <c r="C58" s="65"/>
      <c r="D58" s="51">
        <f>D39/D7*365</f>
        <v>63.640976882146177</v>
      </c>
      <c r="E58" s="51">
        <f>E39/E7*365</f>
        <v>65.074022261006562</v>
      </c>
      <c r="F58" s="51">
        <f>F39/F7*365</f>
        <v>67.454249655538234</v>
      </c>
      <c r="G58" s="66">
        <v>65</v>
      </c>
      <c r="H58" s="66">
        <v>65</v>
      </c>
      <c r="I58" s="66">
        <v>65</v>
      </c>
      <c r="J58" s="66">
        <v>65</v>
      </c>
      <c r="K58" s="66">
        <v>65</v>
      </c>
      <c r="L58" s="7"/>
      <c r="M58" s="7"/>
      <c r="N58" s="7"/>
      <c r="O58" s="7"/>
      <c r="P58" s="64"/>
      <c r="Q58" s="7"/>
      <c r="R58" s="7"/>
    </row>
    <row r="59" spans="2:18" x14ac:dyDescent="0.3">
      <c r="B59" s="3" t="s">
        <v>44</v>
      </c>
      <c r="C59" s="65"/>
      <c r="D59" s="51">
        <f>D38/D8*365</f>
        <v>27.728147874162904</v>
      </c>
      <c r="E59" s="51">
        <f>E38/E8*365</f>
        <v>33.51176734978818</v>
      </c>
      <c r="F59" s="51">
        <f>F38/F8*365</f>
        <v>36.855492049926113</v>
      </c>
      <c r="G59" s="66">
        <v>30</v>
      </c>
      <c r="H59" s="66">
        <v>30</v>
      </c>
      <c r="I59" s="66">
        <v>30</v>
      </c>
      <c r="J59" s="66">
        <v>30</v>
      </c>
      <c r="K59" s="66">
        <v>30</v>
      </c>
      <c r="L59" s="7"/>
      <c r="M59" s="7"/>
      <c r="N59" s="7"/>
      <c r="O59" s="7"/>
      <c r="P59" s="7"/>
      <c r="Q59" s="7"/>
      <c r="R59" s="7"/>
    </row>
    <row r="60" spans="2:18" x14ac:dyDescent="0.3">
      <c r="B60" s="3" t="s">
        <v>45</v>
      </c>
      <c r="C60" s="65"/>
      <c r="D60" s="51">
        <f>D44/D8*365</f>
        <v>161.18677970721072</v>
      </c>
      <c r="E60" s="51">
        <f>E44/E8*365</f>
        <v>169.94984173129706</v>
      </c>
      <c r="F60" s="51">
        <f>F44/F8*365</f>
        <v>166.91878995067927</v>
      </c>
      <c r="G60" s="66">
        <v>160</v>
      </c>
      <c r="H60" s="66">
        <v>160</v>
      </c>
      <c r="I60" s="66">
        <v>160</v>
      </c>
      <c r="J60" s="66">
        <v>160</v>
      </c>
      <c r="K60" s="66">
        <v>160</v>
      </c>
      <c r="L60" s="7"/>
      <c r="M60" s="7"/>
      <c r="N60" s="7"/>
      <c r="O60" s="7"/>
      <c r="P60" s="64"/>
      <c r="Q60" s="7"/>
      <c r="R60" s="7"/>
    </row>
    <row r="61" spans="2:18" x14ac:dyDescent="0.3">
      <c r="B61" s="3" t="s">
        <v>46</v>
      </c>
      <c r="D61" s="26">
        <v>0</v>
      </c>
      <c r="E61" s="26">
        <v>15000</v>
      </c>
      <c r="F61" s="26">
        <v>15000</v>
      </c>
      <c r="G61" s="66">
        <v>15000</v>
      </c>
      <c r="H61" s="66">
        <v>15000</v>
      </c>
      <c r="I61" s="66">
        <v>15000</v>
      </c>
      <c r="J61" s="66">
        <v>15000</v>
      </c>
      <c r="K61" s="66">
        <v>15000</v>
      </c>
      <c r="L61" s="7"/>
      <c r="M61" s="7"/>
      <c r="N61" s="7"/>
      <c r="O61" s="7"/>
      <c r="P61" s="7"/>
      <c r="Q61" s="7"/>
      <c r="R61" s="7"/>
    </row>
    <row r="62" spans="2:18" x14ac:dyDescent="0.3">
      <c r="B62" s="3" t="s">
        <v>47</v>
      </c>
      <c r="D62" s="51">
        <f>D105</f>
        <v>0</v>
      </c>
      <c r="E62" s="51">
        <f>E105</f>
        <v>-4000</v>
      </c>
      <c r="F62" s="51">
        <f>F105</f>
        <v>-1000</v>
      </c>
      <c r="G62" s="66">
        <v>-1000</v>
      </c>
      <c r="H62" s="66">
        <v>0</v>
      </c>
      <c r="I62" s="66">
        <v>20000</v>
      </c>
      <c r="J62" s="66">
        <v>0</v>
      </c>
      <c r="K62" s="66">
        <v>0</v>
      </c>
      <c r="L62" s="7"/>
      <c r="M62" s="7"/>
      <c r="N62" s="7"/>
      <c r="O62" s="7"/>
      <c r="P62" s="7"/>
      <c r="Q62" s="7"/>
      <c r="R62" s="7"/>
    </row>
    <row r="63" spans="2:18" x14ac:dyDescent="0.3">
      <c r="B63" s="3" t="s">
        <v>48</v>
      </c>
      <c r="D63" s="51">
        <f>D79</f>
        <v>0</v>
      </c>
      <c r="E63" s="51">
        <f>E79</f>
        <v>0</v>
      </c>
      <c r="F63" s="51">
        <f>F79</f>
        <v>0</v>
      </c>
      <c r="G63" s="66">
        <v>0</v>
      </c>
      <c r="H63" s="66">
        <v>0</v>
      </c>
      <c r="I63" s="66">
        <v>0</v>
      </c>
      <c r="J63" s="66">
        <v>15000</v>
      </c>
      <c r="K63" s="66">
        <v>0</v>
      </c>
      <c r="L63" s="7"/>
      <c r="M63" s="7"/>
      <c r="N63" s="7"/>
      <c r="O63" s="7"/>
      <c r="P63" s="7"/>
      <c r="Q63" s="7"/>
      <c r="R63" s="7"/>
    </row>
    <row r="64" spans="2:18" x14ac:dyDescent="0.3">
      <c r="B64" s="67"/>
      <c r="C64" s="60"/>
      <c r="D64" s="67"/>
      <c r="E64" s="67"/>
      <c r="F64" s="67"/>
      <c r="G64" s="67"/>
      <c r="H64" s="67"/>
      <c r="I64" s="67"/>
      <c r="J64" s="67"/>
      <c r="K64" s="67"/>
      <c r="L64" s="7"/>
      <c r="M64" s="7"/>
      <c r="N64" s="7"/>
      <c r="O64" s="7"/>
      <c r="P64" s="7"/>
      <c r="Q64" s="7"/>
      <c r="R64" s="7"/>
    </row>
    <row r="65" spans="2:18" x14ac:dyDescent="0.3">
      <c r="D65" s="50"/>
      <c r="E65" s="50"/>
      <c r="F65" s="50"/>
      <c r="L65" s="7"/>
      <c r="M65" s="7"/>
      <c r="N65" s="7"/>
      <c r="O65" s="7"/>
      <c r="P65" s="7"/>
      <c r="Q65" s="7"/>
      <c r="R65" s="7"/>
    </row>
    <row r="66" spans="2:18" ht="18" x14ac:dyDescent="0.3">
      <c r="B66" s="79" t="s">
        <v>49</v>
      </c>
      <c r="C66" s="79"/>
      <c r="D66" s="79"/>
      <c r="E66" s="79"/>
      <c r="F66" s="79"/>
      <c r="G66" s="79"/>
      <c r="H66" s="79"/>
      <c r="I66" s="79"/>
      <c r="J66" s="79"/>
      <c r="K66" s="79"/>
      <c r="L66" s="7"/>
      <c r="M66" s="7"/>
      <c r="N66" s="7"/>
      <c r="O66" s="7"/>
      <c r="P66" s="7"/>
      <c r="Q66" s="7"/>
      <c r="R66" s="7"/>
    </row>
    <row r="67" spans="2:18" x14ac:dyDescent="0.3">
      <c r="B67" s="8" t="s">
        <v>50</v>
      </c>
      <c r="D67" s="50"/>
      <c r="E67" s="50"/>
      <c r="F67" s="50"/>
    </row>
    <row r="68" spans="2:18" x14ac:dyDescent="0.3">
      <c r="B68" s="3" t="s">
        <v>51</v>
      </c>
      <c r="D68" s="53"/>
      <c r="E68" s="53">
        <f t="shared" ref="E68:K68" si="18">E20</f>
        <v>7488</v>
      </c>
      <c r="F68" s="53">
        <f t="shared" si="18"/>
        <v>6580</v>
      </c>
      <c r="G68" s="3">
        <f t="shared" si="18"/>
        <v>8760.6162000000077</v>
      </c>
      <c r="H68" s="3">
        <f t="shared" si="18"/>
        <v>10889.494331600006</v>
      </c>
      <c r="I68" s="3">
        <f t="shared" si="18"/>
        <v>12625.420048180009</v>
      </c>
      <c r="J68" s="3">
        <f t="shared" si="18"/>
        <v>14021.716772390424</v>
      </c>
      <c r="K68" s="3">
        <f t="shared" si="18"/>
        <v>15553.498876886033</v>
      </c>
    </row>
    <row r="69" spans="2:18" x14ac:dyDescent="0.3">
      <c r="B69" s="3" t="s">
        <v>52</v>
      </c>
      <c r="D69" s="53"/>
      <c r="E69" s="53">
        <f t="shared" ref="E69:K69" si="19">+E14</f>
        <v>14650</v>
      </c>
      <c r="F69" s="53">
        <f t="shared" si="19"/>
        <v>14720</v>
      </c>
      <c r="G69" s="3">
        <f t="shared" si="19"/>
        <v>15226</v>
      </c>
      <c r="H69" s="3">
        <f t="shared" si="19"/>
        <v>15180.800000000001</v>
      </c>
      <c r="I69" s="3">
        <f t="shared" si="19"/>
        <v>15144.64</v>
      </c>
      <c r="J69" s="3">
        <f t="shared" si="19"/>
        <v>15115.712</v>
      </c>
      <c r="K69" s="3">
        <f t="shared" si="19"/>
        <v>15092.569600000001</v>
      </c>
    </row>
    <row r="70" spans="2:18" x14ac:dyDescent="0.3">
      <c r="B70" s="3" t="s">
        <v>53</v>
      </c>
      <c r="D70" s="26"/>
      <c r="E70" s="53">
        <f>E95</f>
        <v>-371.14999999999418</v>
      </c>
      <c r="F70" s="53">
        <f>F95</f>
        <v>1378.1999999999971</v>
      </c>
      <c r="G70" s="3">
        <f>G95</f>
        <v>-1261.6511506849347</v>
      </c>
      <c r="H70" s="3">
        <f t="shared" ref="H70:K70" si="20">H95</f>
        <v>-763.11906904109492</v>
      </c>
      <c r="I70" s="3">
        <f t="shared" si="20"/>
        <v>-674.08851098630112</v>
      </c>
      <c r="J70" s="3">
        <f>J95</f>
        <v>-566.23434922849265</v>
      </c>
      <c r="K70" s="3">
        <f t="shared" si="20"/>
        <v>-588.8837231976504</v>
      </c>
    </row>
    <row r="71" spans="2:18" x14ac:dyDescent="0.3">
      <c r="B71" s="16" t="s">
        <v>54</v>
      </c>
      <c r="C71" s="68"/>
      <c r="D71" s="18"/>
      <c r="E71" s="18">
        <f t="shared" ref="E71:K71" si="21">E68+E69-E70</f>
        <v>22509.149999999994</v>
      </c>
      <c r="F71" s="18">
        <f t="shared" si="21"/>
        <v>19921.800000000003</v>
      </c>
      <c r="G71" s="19">
        <f t="shared" si="21"/>
        <v>25248.267350684942</v>
      </c>
      <c r="H71" s="19">
        <f t="shared" si="21"/>
        <v>26833.413400641104</v>
      </c>
      <c r="I71" s="19">
        <f t="shared" si="21"/>
        <v>28444.148559166308</v>
      </c>
      <c r="J71" s="19">
        <f t="shared" si="21"/>
        <v>29703.663121618916</v>
      </c>
      <c r="K71" s="19">
        <f t="shared" si="21"/>
        <v>31234.952200083684</v>
      </c>
    </row>
    <row r="72" spans="2:18" x14ac:dyDescent="0.3">
      <c r="B72" s="20"/>
      <c r="C72" s="13"/>
      <c r="D72" s="24"/>
      <c r="E72" s="24"/>
      <c r="F72" s="24"/>
      <c r="G72" s="20"/>
      <c r="H72" s="20"/>
      <c r="I72" s="20"/>
      <c r="J72" s="20"/>
      <c r="K72" s="20"/>
    </row>
    <row r="73" spans="2:18" x14ac:dyDescent="0.3">
      <c r="B73" s="8" t="s">
        <v>55</v>
      </c>
      <c r="D73" s="14"/>
      <c r="E73" s="14"/>
      <c r="F73" s="14"/>
      <c r="G73" s="12"/>
      <c r="H73" s="12"/>
      <c r="I73" s="12"/>
      <c r="J73" s="12"/>
      <c r="K73" s="12"/>
    </row>
    <row r="74" spans="2:18" x14ac:dyDescent="0.3">
      <c r="B74" s="3" t="s">
        <v>56</v>
      </c>
      <c r="D74" s="14"/>
      <c r="E74" s="46">
        <f>E61</f>
        <v>15000</v>
      </c>
      <c r="F74" s="46">
        <f t="shared" ref="F74:G74" si="22">F61</f>
        <v>15000</v>
      </c>
      <c r="G74" s="69">
        <f t="shared" si="22"/>
        <v>15000</v>
      </c>
      <c r="H74" s="12">
        <f>H61</f>
        <v>15000</v>
      </c>
      <c r="I74" s="12">
        <f>I61</f>
        <v>15000</v>
      </c>
      <c r="J74" s="12">
        <f>J61</f>
        <v>15000</v>
      </c>
      <c r="K74" s="12">
        <f>K61</f>
        <v>15000</v>
      </c>
    </row>
    <row r="75" spans="2:18" x14ac:dyDescent="0.3">
      <c r="B75" s="16" t="s">
        <v>57</v>
      </c>
      <c r="C75" s="68"/>
      <c r="D75" s="18"/>
      <c r="E75" s="18">
        <f t="shared" ref="E75:K75" si="23">SUM(E74)</f>
        <v>15000</v>
      </c>
      <c r="F75" s="18">
        <f t="shared" si="23"/>
        <v>15000</v>
      </c>
      <c r="G75" s="19">
        <f t="shared" si="23"/>
        <v>15000</v>
      </c>
      <c r="H75" s="19">
        <f t="shared" si="23"/>
        <v>15000</v>
      </c>
      <c r="I75" s="19">
        <f t="shared" si="23"/>
        <v>15000</v>
      </c>
      <c r="J75" s="19">
        <f t="shared" si="23"/>
        <v>15000</v>
      </c>
      <c r="K75" s="19">
        <f t="shared" si="23"/>
        <v>15000</v>
      </c>
    </row>
    <row r="76" spans="2:18" x14ac:dyDescent="0.3">
      <c r="B76" s="20"/>
      <c r="C76" s="13"/>
      <c r="D76" s="24"/>
      <c r="E76" s="24"/>
      <c r="F76" s="24"/>
      <c r="G76" s="20"/>
      <c r="H76" s="20"/>
      <c r="I76" s="20"/>
      <c r="J76" s="20"/>
      <c r="K76" s="20"/>
    </row>
    <row r="77" spans="2:18" x14ac:dyDescent="0.3">
      <c r="B77" s="8" t="s">
        <v>58</v>
      </c>
      <c r="D77" s="14"/>
      <c r="E77" s="14"/>
      <c r="F77" s="14"/>
      <c r="G77" s="12"/>
      <c r="H77" s="12"/>
      <c r="I77" s="12"/>
      <c r="J77" s="12"/>
      <c r="K77" s="12"/>
    </row>
    <row r="78" spans="2:18" x14ac:dyDescent="0.3">
      <c r="B78" s="3" t="s">
        <v>59</v>
      </c>
      <c r="D78" s="14"/>
      <c r="E78" s="39">
        <f t="shared" ref="E78:K79" si="24">E62</f>
        <v>-4000</v>
      </c>
      <c r="F78" s="39">
        <f t="shared" si="24"/>
        <v>-1000</v>
      </c>
      <c r="G78" s="12">
        <f t="shared" si="24"/>
        <v>-1000</v>
      </c>
      <c r="H78" s="12">
        <f t="shared" si="24"/>
        <v>0</v>
      </c>
      <c r="I78" s="12">
        <f t="shared" si="24"/>
        <v>20000</v>
      </c>
      <c r="J78" s="12">
        <f t="shared" si="24"/>
        <v>0</v>
      </c>
      <c r="K78" s="12">
        <f t="shared" si="24"/>
        <v>0</v>
      </c>
    </row>
    <row r="79" spans="2:18" x14ac:dyDescent="0.3">
      <c r="B79" s="3" t="s">
        <v>60</v>
      </c>
      <c r="D79" s="14"/>
      <c r="E79" s="14">
        <v>0</v>
      </c>
      <c r="F79" s="14">
        <v>0</v>
      </c>
      <c r="G79" s="12">
        <f t="shared" si="24"/>
        <v>0</v>
      </c>
      <c r="H79" s="12">
        <f t="shared" si="24"/>
        <v>0</v>
      </c>
      <c r="I79" s="12">
        <f t="shared" si="24"/>
        <v>0</v>
      </c>
      <c r="J79" s="12">
        <f t="shared" si="24"/>
        <v>15000</v>
      </c>
      <c r="K79" s="12">
        <f t="shared" si="24"/>
        <v>0</v>
      </c>
    </row>
    <row r="80" spans="2:18" x14ac:dyDescent="0.3">
      <c r="B80" s="16" t="s">
        <v>61</v>
      </c>
      <c r="C80" s="68"/>
      <c r="D80" s="18"/>
      <c r="E80" s="18">
        <f t="shared" ref="E80:K80" si="25">SUM(E78:E79)</f>
        <v>-4000</v>
      </c>
      <c r="F80" s="18">
        <f t="shared" si="25"/>
        <v>-1000</v>
      </c>
      <c r="G80" s="19">
        <f t="shared" si="25"/>
        <v>-1000</v>
      </c>
      <c r="H80" s="19">
        <f t="shared" si="25"/>
        <v>0</v>
      </c>
      <c r="I80" s="19">
        <f t="shared" si="25"/>
        <v>20000</v>
      </c>
      <c r="J80" s="19">
        <f t="shared" si="25"/>
        <v>15000</v>
      </c>
      <c r="K80" s="19">
        <f t="shared" si="25"/>
        <v>0</v>
      </c>
    </row>
    <row r="81" spans="2:11" x14ac:dyDescent="0.3">
      <c r="B81" s="20"/>
      <c r="C81" s="13"/>
      <c r="D81" s="24"/>
      <c r="E81" s="24"/>
      <c r="F81" s="24"/>
      <c r="G81" s="20"/>
      <c r="H81" s="20"/>
      <c r="I81" s="20"/>
      <c r="J81" s="20"/>
      <c r="K81" s="20"/>
    </row>
    <row r="82" spans="2:11" x14ac:dyDescent="0.3">
      <c r="B82" s="3" t="s">
        <v>62</v>
      </c>
      <c r="D82" s="46"/>
      <c r="E82" s="46">
        <f t="shared" ref="E82:K82" si="26">E71-E75+E80</f>
        <v>3509.1499999999942</v>
      </c>
      <c r="F82" s="46">
        <f t="shared" si="26"/>
        <v>3921.8000000000029</v>
      </c>
      <c r="G82" s="69">
        <f t="shared" si="26"/>
        <v>9248.2673506849424</v>
      </c>
      <c r="H82" s="69">
        <f t="shared" si="26"/>
        <v>11833.413400641104</v>
      </c>
      <c r="I82" s="69">
        <f t="shared" si="26"/>
        <v>33444.148559166308</v>
      </c>
      <c r="J82" s="69">
        <f t="shared" si="26"/>
        <v>29703.663121618916</v>
      </c>
      <c r="K82" s="69">
        <f t="shared" si="26"/>
        <v>16234.952200083684</v>
      </c>
    </row>
    <row r="83" spans="2:11" x14ac:dyDescent="0.3">
      <c r="B83" s="3" t="s">
        <v>63</v>
      </c>
      <c r="D83" s="39"/>
      <c r="E83" s="46">
        <f>D84</f>
        <v>94607.05</v>
      </c>
      <c r="F83" s="46">
        <f>E84</f>
        <v>98116.2</v>
      </c>
      <c r="G83" s="12">
        <f>+F84</f>
        <v>102038</v>
      </c>
      <c r="H83" s="12">
        <f>+G84</f>
        <v>111286.26735068494</v>
      </c>
      <c r="I83" s="12">
        <f t="shared" ref="I83:K83" si="27">+H84</f>
        <v>123119.68075132604</v>
      </c>
      <c r="J83" s="12">
        <f t="shared" si="27"/>
        <v>156563.82931049235</v>
      </c>
      <c r="K83" s="12">
        <f t="shared" si="27"/>
        <v>186267.49243211126</v>
      </c>
    </row>
    <row r="84" spans="2:11" x14ac:dyDescent="0.3">
      <c r="B84" s="16" t="s">
        <v>64</v>
      </c>
      <c r="C84" s="68"/>
      <c r="D84" s="70">
        <v>94607.05</v>
      </c>
      <c r="E84" s="18">
        <f t="shared" ref="E84:K84" si="28">SUM(E82:E83)</f>
        <v>98116.2</v>
      </c>
      <c r="F84" s="18">
        <f t="shared" si="28"/>
        <v>102038</v>
      </c>
      <c r="G84" s="19">
        <f t="shared" si="28"/>
        <v>111286.26735068494</v>
      </c>
      <c r="H84" s="19">
        <f t="shared" si="28"/>
        <v>123119.68075132604</v>
      </c>
      <c r="I84" s="19">
        <f t="shared" si="28"/>
        <v>156563.82931049235</v>
      </c>
      <c r="J84" s="19">
        <f t="shared" si="28"/>
        <v>186267.49243211126</v>
      </c>
      <c r="K84" s="19">
        <f t="shared" si="28"/>
        <v>202502.44463219494</v>
      </c>
    </row>
    <row r="85" spans="2:11" x14ac:dyDescent="0.3">
      <c r="B85" s="8"/>
      <c r="D85" s="71"/>
      <c r="E85" s="50"/>
      <c r="F85" s="50"/>
    </row>
    <row r="86" spans="2:11" x14ac:dyDescent="0.3">
      <c r="B86" s="62" t="s">
        <v>40</v>
      </c>
      <c r="C86" s="60"/>
      <c r="D86" s="72">
        <f t="shared" ref="D86:K86" si="29">D84-D40</f>
        <v>0</v>
      </c>
      <c r="E86" s="72">
        <f t="shared" si="29"/>
        <v>0</v>
      </c>
      <c r="F86" s="72">
        <f t="shared" si="29"/>
        <v>0</v>
      </c>
      <c r="G86" s="73">
        <f t="shared" si="29"/>
        <v>0</v>
      </c>
      <c r="H86" s="73">
        <f t="shared" si="29"/>
        <v>0</v>
      </c>
      <c r="I86" s="73">
        <f t="shared" si="29"/>
        <v>0</v>
      </c>
      <c r="J86" s="73">
        <f t="shared" si="29"/>
        <v>0</v>
      </c>
      <c r="K86" s="73">
        <f t="shared" si="29"/>
        <v>0</v>
      </c>
    </row>
    <row r="87" spans="2:11" x14ac:dyDescent="0.3">
      <c r="B87" s="8"/>
      <c r="D87" s="71"/>
      <c r="E87" s="50"/>
      <c r="F87" s="50"/>
    </row>
    <row r="88" spans="2:11" x14ac:dyDescent="0.3">
      <c r="D88" s="50"/>
      <c r="E88" s="50"/>
      <c r="F88" s="50"/>
    </row>
    <row r="89" spans="2:11" ht="18" x14ac:dyDescent="0.3">
      <c r="B89" s="79" t="s">
        <v>65</v>
      </c>
      <c r="C89" s="79"/>
      <c r="D89" s="79"/>
      <c r="E89" s="79"/>
      <c r="F89" s="79"/>
      <c r="G89" s="79"/>
      <c r="H89" s="79"/>
      <c r="I89" s="79"/>
      <c r="J89" s="79"/>
      <c r="K89" s="79"/>
    </row>
    <row r="90" spans="2:11" x14ac:dyDescent="0.3">
      <c r="B90" s="8" t="s">
        <v>66</v>
      </c>
      <c r="E90" s="50"/>
      <c r="F90" s="50"/>
    </row>
    <row r="91" spans="2:11" x14ac:dyDescent="0.3">
      <c r="B91" s="3" t="s">
        <v>67</v>
      </c>
      <c r="D91" s="53">
        <f t="shared" ref="D91:K91" si="30">D39</f>
        <v>25100.35</v>
      </c>
      <c r="E91" s="53">
        <f t="shared" si="30"/>
        <v>26253</v>
      </c>
      <c r="F91" s="53">
        <f t="shared" si="30"/>
        <v>28569</v>
      </c>
      <c r="G91" s="3">
        <f t="shared" si="30"/>
        <v>28906.025342465753</v>
      </c>
      <c r="H91" s="3">
        <f t="shared" si="30"/>
        <v>30640.386863013704</v>
      </c>
      <c r="I91" s="3">
        <f t="shared" si="30"/>
        <v>32172.406206164393</v>
      </c>
      <c r="J91" s="3">
        <f t="shared" si="30"/>
        <v>33459.302454410972</v>
      </c>
      <c r="K91" s="3">
        <f t="shared" si="30"/>
        <v>34797.674552587407</v>
      </c>
    </row>
    <row r="92" spans="2:11" x14ac:dyDescent="0.3">
      <c r="B92" s="3" t="s">
        <v>27</v>
      </c>
      <c r="D92" s="53">
        <f t="shared" ref="D92:K92" si="31">D38</f>
        <v>7804.6</v>
      </c>
      <c r="E92" s="53">
        <f t="shared" si="31"/>
        <v>9600.8000000000011</v>
      </c>
      <c r="F92" s="53">
        <f t="shared" si="31"/>
        <v>11342</v>
      </c>
      <c r="G92" s="3">
        <f t="shared" si="31"/>
        <v>9605.6945753424661</v>
      </c>
      <c r="H92" s="3">
        <f t="shared" si="31"/>
        <v>10182.036249863017</v>
      </c>
      <c r="I92" s="3">
        <f t="shared" si="31"/>
        <v>10691.138062356167</v>
      </c>
      <c r="J92" s="3">
        <f t="shared" si="31"/>
        <v>11118.783584850415</v>
      </c>
      <c r="K92" s="3">
        <f t="shared" si="31"/>
        <v>11563.534928244431</v>
      </c>
    </row>
    <row r="93" spans="2:11" x14ac:dyDescent="0.3">
      <c r="B93" s="3" t="s">
        <v>32</v>
      </c>
      <c r="D93" s="53">
        <f t="shared" ref="D93:K93" si="32">D44</f>
        <v>45369</v>
      </c>
      <c r="E93" s="53">
        <f t="shared" si="32"/>
        <v>48689</v>
      </c>
      <c r="F93" s="53">
        <f t="shared" si="32"/>
        <v>51368</v>
      </c>
      <c r="G93" s="3">
        <f t="shared" si="32"/>
        <v>51230.371068493158</v>
      </c>
      <c r="H93" s="3">
        <f t="shared" si="32"/>
        <v>54304.19333260275</v>
      </c>
      <c r="I93" s="3">
        <f t="shared" si="32"/>
        <v>57019.402999232894</v>
      </c>
      <c r="J93" s="3">
        <f t="shared" si="32"/>
        <v>59300.179119202206</v>
      </c>
      <c r="K93" s="3">
        <f t="shared" si="32"/>
        <v>61672.18628397031</v>
      </c>
    </row>
    <row r="94" spans="2:11" x14ac:dyDescent="0.3">
      <c r="B94" s="74" t="s">
        <v>68</v>
      </c>
      <c r="C94" s="68"/>
      <c r="D94" s="75">
        <f>D91+D92-D93</f>
        <v>-12464.050000000003</v>
      </c>
      <c r="E94" s="75">
        <f t="shared" ref="E94:K94" si="33">E91+E92-E93</f>
        <v>-12835.199999999997</v>
      </c>
      <c r="F94" s="75">
        <f t="shared" si="33"/>
        <v>-11457</v>
      </c>
      <c r="G94" s="76">
        <f t="shared" si="33"/>
        <v>-12718.651150684935</v>
      </c>
      <c r="H94" s="76">
        <f t="shared" si="33"/>
        <v>-13481.77021972603</v>
      </c>
      <c r="I94" s="76">
        <f t="shared" si="33"/>
        <v>-14155.858730712331</v>
      </c>
      <c r="J94" s="76">
        <f t="shared" si="33"/>
        <v>-14722.093079940823</v>
      </c>
      <c r="K94" s="76">
        <f t="shared" si="33"/>
        <v>-15310.976803138474</v>
      </c>
    </row>
    <row r="95" spans="2:11" x14ac:dyDescent="0.3">
      <c r="B95" s="3" t="s">
        <v>69</v>
      </c>
      <c r="D95" s="51">
        <f>D94-C94</f>
        <v>-12464.050000000003</v>
      </c>
      <c r="E95" s="51">
        <f>E94-D94</f>
        <v>-371.14999999999418</v>
      </c>
      <c r="F95" s="51">
        <f t="shared" ref="F95:K95" si="34">F94-E94</f>
        <v>1378.1999999999971</v>
      </c>
      <c r="G95" s="54">
        <f>G94-F94</f>
        <v>-1261.6511506849347</v>
      </c>
      <c r="H95" s="54">
        <f>H94-G94</f>
        <v>-763.11906904109492</v>
      </c>
      <c r="I95" s="54">
        <f t="shared" si="34"/>
        <v>-674.08851098630112</v>
      </c>
      <c r="J95" s="54">
        <f t="shared" si="34"/>
        <v>-566.23434922849265</v>
      </c>
      <c r="K95" s="54">
        <f t="shared" si="34"/>
        <v>-588.8837231976504</v>
      </c>
    </row>
    <row r="96" spans="2:11" x14ac:dyDescent="0.3">
      <c r="D96" s="26"/>
      <c r="E96" s="26"/>
      <c r="F96" s="26"/>
    </row>
    <row r="97" spans="2:11" x14ac:dyDescent="0.3">
      <c r="B97" s="8" t="s">
        <v>11</v>
      </c>
      <c r="D97" s="26"/>
      <c r="E97" s="26"/>
      <c r="F97" s="26"/>
    </row>
    <row r="98" spans="2:11" x14ac:dyDescent="0.3">
      <c r="B98" s="3" t="s">
        <v>70</v>
      </c>
      <c r="D98" s="26">
        <v>90000</v>
      </c>
      <c r="E98" s="51">
        <f>D101</f>
        <v>75500</v>
      </c>
      <c r="F98" s="51">
        <f>E101</f>
        <v>75850</v>
      </c>
      <c r="G98" s="3">
        <f>F101</f>
        <v>76130</v>
      </c>
      <c r="H98" s="3">
        <f>G101</f>
        <v>75904</v>
      </c>
      <c r="I98" s="3">
        <f t="shared" ref="I98:K98" si="35">H101</f>
        <v>75723.199999999997</v>
      </c>
      <c r="J98" s="3">
        <f t="shared" si="35"/>
        <v>75578.559999999998</v>
      </c>
      <c r="K98" s="3">
        <f t="shared" si="35"/>
        <v>75462.847999999998</v>
      </c>
    </row>
    <row r="99" spans="2:11" x14ac:dyDescent="0.3">
      <c r="B99" s="77" t="s">
        <v>71</v>
      </c>
      <c r="D99" s="53">
        <f t="shared" ref="D99:F99" si="36">+D61</f>
        <v>0</v>
      </c>
      <c r="E99" s="53">
        <f t="shared" si="36"/>
        <v>15000</v>
      </c>
      <c r="F99" s="53">
        <f t="shared" si="36"/>
        <v>15000</v>
      </c>
      <c r="G99" s="3">
        <f>+G61</f>
        <v>15000</v>
      </c>
      <c r="H99" s="3">
        <f>+H61</f>
        <v>15000</v>
      </c>
      <c r="I99" s="3">
        <f>+I61</f>
        <v>15000</v>
      </c>
      <c r="J99" s="3">
        <f>+J61</f>
        <v>15000</v>
      </c>
      <c r="K99" s="3">
        <f>+K61</f>
        <v>15000</v>
      </c>
    </row>
    <row r="100" spans="2:11" x14ac:dyDescent="0.3">
      <c r="B100" s="77" t="s">
        <v>72</v>
      </c>
      <c r="C100" s="7"/>
      <c r="D100" s="51">
        <f>D14</f>
        <v>14500</v>
      </c>
      <c r="E100" s="51">
        <f>E14</f>
        <v>14650</v>
      </c>
      <c r="F100" s="51">
        <f>F14</f>
        <v>14720</v>
      </c>
      <c r="G100" s="78">
        <f>G98*G30</f>
        <v>15226</v>
      </c>
      <c r="H100" s="78">
        <f>H98*H30</f>
        <v>15180.800000000001</v>
      </c>
      <c r="I100" s="78">
        <f>I98*I30</f>
        <v>15144.64</v>
      </c>
      <c r="J100" s="78">
        <f>J98*J30</f>
        <v>15115.712</v>
      </c>
      <c r="K100" s="78">
        <f>K98*K30</f>
        <v>15092.569600000001</v>
      </c>
    </row>
    <row r="101" spans="2:11" x14ac:dyDescent="0.3">
      <c r="B101" s="74" t="s">
        <v>73</v>
      </c>
      <c r="C101" s="68"/>
      <c r="D101" s="75">
        <f>D98+D99-D100</f>
        <v>75500</v>
      </c>
      <c r="E101" s="75">
        <f t="shared" ref="E101:K101" si="37">E98+E99-E100</f>
        <v>75850</v>
      </c>
      <c r="F101" s="75">
        <f t="shared" si="37"/>
        <v>76130</v>
      </c>
      <c r="G101" s="76">
        <f t="shared" si="37"/>
        <v>75904</v>
      </c>
      <c r="H101" s="76">
        <f t="shared" si="37"/>
        <v>75723.199999999997</v>
      </c>
      <c r="I101" s="76">
        <f t="shared" si="37"/>
        <v>75578.559999999998</v>
      </c>
      <c r="J101" s="76">
        <f t="shared" si="37"/>
        <v>75462.847999999998</v>
      </c>
      <c r="K101" s="76">
        <f t="shared" si="37"/>
        <v>75370.278399999996</v>
      </c>
    </row>
    <row r="102" spans="2:11" x14ac:dyDescent="0.3">
      <c r="D102" s="26"/>
      <c r="E102" s="26"/>
      <c r="F102" s="26"/>
      <c r="G102" s="50"/>
      <c r="H102" s="50"/>
      <c r="I102" s="50"/>
      <c r="J102" s="50"/>
      <c r="K102" s="50"/>
    </row>
    <row r="103" spans="2:11" x14ac:dyDescent="0.3">
      <c r="B103" s="8" t="s">
        <v>74</v>
      </c>
      <c r="D103" s="26"/>
      <c r="E103" s="26"/>
      <c r="F103" s="26"/>
    </row>
    <row r="104" spans="2:11" x14ac:dyDescent="0.3">
      <c r="B104" s="3" t="s">
        <v>75</v>
      </c>
      <c r="D104" s="26">
        <v>50000</v>
      </c>
      <c r="E104" s="26">
        <f>D106</f>
        <v>50000</v>
      </c>
      <c r="F104" s="26">
        <f>E106</f>
        <v>46000</v>
      </c>
      <c r="G104" s="3">
        <f>F106</f>
        <v>45000</v>
      </c>
      <c r="H104" s="3">
        <f>G106</f>
        <v>44000</v>
      </c>
      <c r="I104" s="3">
        <f t="shared" ref="I104:K104" si="38">H106</f>
        <v>44000</v>
      </c>
      <c r="J104" s="3">
        <f t="shared" si="38"/>
        <v>64000</v>
      </c>
      <c r="K104" s="3">
        <f t="shared" si="38"/>
        <v>64000</v>
      </c>
    </row>
    <row r="105" spans="2:11" x14ac:dyDescent="0.3">
      <c r="B105" s="3" t="s">
        <v>76</v>
      </c>
      <c r="D105" s="26">
        <v>0</v>
      </c>
      <c r="E105" s="26">
        <v>-4000</v>
      </c>
      <c r="F105" s="26">
        <v>-1000</v>
      </c>
      <c r="G105" s="1">
        <f>+G62</f>
        <v>-1000</v>
      </c>
      <c r="H105" s="1">
        <f>+H62</f>
        <v>0</v>
      </c>
      <c r="I105" s="1">
        <f>+I62</f>
        <v>20000</v>
      </c>
      <c r="J105" s="1">
        <f>+J62</f>
        <v>0</v>
      </c>
      <c r="K105" s="1">
        <f>+K62</f>
        <v>0</v>
      </c>
    </row>
    <row r="106" spans="2:11" x14ac:dyDescent="0.3">
      <c r="B106" s="74" t="s">
        <v>77</v>
      </c>
      <c r="C106" s="68"/>
      <c r="D106" s="75">
        <f>SUM(D104:D105)</f>
        <v>50000</v>
      </c>
      <c r="E106" s="75">
        <f t="shared" ref="E106:K106" si="39">SUM(E104:E105)</f>
        <v>46000</v>
      </c>
      <c r="F106" s="75">
        <f t="shared" si="39"/>
        <v>45000</v>
      </c>
      <c r="G106" s="76">
        <f t="shared" si="39"/>
        <v>44000</v>
      </c>
      <c r="H106" s="76">
        <f t="shared" si="39"/>
        <v>44000</v>
      </c>
      <c r="I106" s="76">
        <f t="shared" si="39"/>
        <v>64000</v>
      </c>
      <c r="J106" s="76">
        <f t="shared" si="39"/>
        <v>64000</v>
      </c>
      <c r="K106" s="76">
        <f t="shared" si="39"/>
        <v>64000</v>
      </c>
    </row>
    <row r="107" spans="2:11" x14ac:dyDescent="0.3">
      <c r="B107" s="3" t="s">
        <v>78</v>
      </c>
      <c r="C107" s="7"/>
      <c r="D107" s="26">
        <v>2500</v>
      </c>
      <c r="E107" s="26">
        <v>2500</v>
      </c>
      <c r="F107" s="26">
        <v>3000</v>
      </c>
      <c r="G107" s="3">
        <f>G104*G31</f>
        <v>2250</v>
      </c>
      <c r="H107" s="3">
        <f>H104*H31</f>
        <v>2200</v>
      </c>
      <c r="I107" s="3">
        <f>I104*I31</f>
        <v>2200</v>
      </c>
      <c r="J107" s="3">
        <f>J104*J31</f>
        <v>2560</v>
      </c>
      <c r="K107" s="3">
        <f>K104*K31</f>
        <v>2560</v>
      </c>
    </row>
    <row r="108" spans="2:11" x14ac:dyDescent="0.3">
      <c r="D108" s="50"/>
      <c r="E108" s="50"/>
      <c r="F108" s="50"/>
    </row>
  </sheetData>
  <conditionalFormatting sqref="D22:K22 D4:K5">
    <cfRule type="containsText" dxfId="1" priority="1" operator="containsText" text="OK">
      <formula>NOT(ISERROR(SEARCH("OK",D4)))</formula>
    </cfRule>
    <cfRule type="containsText" dxfId="0" priority="2" operator="containsText" text="ERROR">
      <formula>NOT(ISERROR(SEARCH("ERROR",D4)))</formula>
    </cfRule>
  </conditionalFormatting>
  <hyperlinks>
    <hyperlink ref="B1" r:id="rId1" xr:uid="{00000000-0004-0000-0000-000000000000}"/>
  </hyperlinks>
  <pageMargins left="0.27559055118110237" right="0.19685039370078741" top="0.36" bottom="0.4" header="0.19" footer="0.18"/>
  <pageSetup paperSize="9" scale="75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model</vt:lpstr>
      <vt:lpstr>'simple model'!Print_Area</vt:lpstr>
    </vt:vector>
  </TitlesOfParts>
  <Company>Attica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Manetas  Konstantinos;Finance Skills</dc:creator>
  <cp:lastModifiedBy>Konstantinos Manetas</cp:lastModifiedBy>
  <dcterms:created xsi:type="dcterms:W3CDTF">2018-07-05T11:07:30Z</dcterms:created>
  <dcterms:modified xsi:type="dcterms:W3CDTF">2023-01-11T10:56:17Z</dcterms:modified>
</cp:coreProperties>
</file>